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030" tabRatio="601" activeTab="0"/>
  </bookViews>
  <sheets>
    <sheet name="Instructions" sheetId="1" r:id="rId1"/>
    <sheet name="Results" sheetId="2" r:id="rId2"/>
    <sheet name="Solver" sheetId="3" r:id="rId3"/>
    <sheet name="Swine Data" sheetId="4" r:id="rId4"/>
    <sheet name="FeedStuffs Data" sheetId="5" r:id="rId5"/>
  </sheets>
  <definedNames>
    <definedName name="_xlnm.Print_Area" localSheetId="1">'Results'!$A$1:$O$56</definedName>
    <definedName name="solver_adj" localSheetId="1" hidden="1">'Results'!$Q$1:$BG$1</definedName>
    <definedName name="solver_cvg" localSheetId="1" hidden="1">0.0001</definedName>
    <definedName name="solver_drv" localSheetId="1" hidden="1">1</definedName>
    <definedName name="solver_eng" localSheetId="1" hidden="1">2</definedName>
    <definedName name="solver_est" localSheetId="1" hidden="1">1</definedName>
    <definedName name="solver_ibd" localSheetId="1" hidden="1">2</definedName>
    <definedName name="solver_itr" localSheetId="1" hidden="1">1000</definedName>
    <definedName name="solver_lhs1" localSheetId="1" hidden="1">'Results'!$BH$1</definedName>
    <definedName name="solver_lhs2" localSheetId="1" hidden="1">'Results'!$M$16:$M$26</definedName>
    <definedName name="solver_lhs3" localSheetId="1" hidden="1">'Results'!$M$28:$M$40</definedName>
    <definedName name="solver_lhs4" localSheetId="1" hidden="1">'Results'!$M$42:$M$54</definedName>
    <definedName name="solver_lhs5" localSheetId="1" hidden="1">'Results'!$M$7:$M$13</definedName>
    <definedName name="solver_lhs6" localSheetId="1" hidden="1">'Results'!$Q$1:$BG$1</definedName>
    <definedName name="solver_lhs7" localSheetId="1" hidden="1">'Results'!$Q$58:$BG$58</definedName>
    <definedName name="solver_lin" localSheetId="1" hidden="1">1</definedName>
    <definedName name="solver_lva" localSheetId="1" hidden="1">2</definedName>
    <definedName name="solver_mip" localSheetId="1" hidden="1">5000</definedName>
    <definedName name="solver_mni" localSheetId="1" hidden="1">30</definedName>
    <definedName name="solver_mrt" localSheetId="1" hidden="1">0.075</definedName>
    <definedName name="solver_neg" localSheetId="1" hidden="1">1</definedName>
    <definedName name="solver_nod" localSheetId="1" hidden="1">5000</definedName>
    <definedName name="solver_num" localSheetId="1" hidden="1">7</definedName>
    <definedName name="solver_nwt" localSheetId="1" hidden="1">1</definedName>
    <definedName name="solver_ofx" localSheetId="1" hidden="1">2</definedName>
    <definedName name="solver_opt" localSheetId="1" hidden="1">'Results'!$C$3</definedName>
    <definedName name="solver_piv" localSheetId="1" hidden="1">0.000001</definedName>
    <definedName name="solver_pre" localSheetId="1" hidden="1">0.000001</definedName>
    <definedName name="solver_pro" localSheetId="1" hidden="1">2</definedName>
    <definedName name="solver_rbv" localSheetId="1" hidden="1">1</definedName>
    <definedName name="solver_red" localSheetId="1" hidden="1">0.000001</definedName>
    <definedName name="solver_rel1" localSheetId="1" hidden="1">2</definedName>
    <definedName name="solver_rel2" localSheetId="1" hidden="1">1</definedName>
    <definedName name="solver_rel3" localSheetId="1" hidden="1">1</definedName>
    <definedName name="solver_rel4" localSheetId="1" hidden="1">1</definedName>
    <definedName name="solver_rel5" localSheetId="1" hidden="1">1</definedName>
    <definedName name="solver_rel6" localSheetId="1" hidden="1">1</definedName>
    <definedName name="solver_rel7" localSheetId="1" hidden="1">1</definedName>
    <definedName name="solver_reo" localSheetId="1" hidden="1">2</definedName>
    <definedName name="solver_rep" localSheetId="1" hidden="1">2</definedName>
    <definedName name="solver_rhs1" localSheetId="1" hidden="1">1</definedName>
    <definedName name="solver_rhs2" localSheetId="1" hidden="1">'Results'!$O$16:$O$26</definedName>
    <definedName name="solver_rhs3" localSheetId="1" hidden="1">'Results'!$O$28:$O$40</definedName>
    <definedName name="solver_rhs4" localSheetId="1" hidden="1">'Results'!$O$42:$O$54</definedName>
    <definedName name="solver_rhs5" localSheetId="1" hidden="1">'Results'!$O$7:$O$13</definedName>
    <definedName name="solver_rhs6" localSheetId="1" hidden="1">'Results'!$Q$60:$BG$60</definedName>
    <definedName name="solver_rhs7" localSheetId="1" hidden="1">'Results'!$Q$1:$BG$1</definedName>
    <definedName name="solver_rlx" localSheetId="1" hidden="1">2</definedName>
    <definedName name="solver_scl" localSheetId="1" hidden="1">2</definedName>
    <definedName name="solver_sho" localSheetId="1" hidden="1">2</definedName>
    <definedName name="solver_ssz" localSheetId="1" hidden="1">100</definedName>
    <definedName name="solver_std" localSheetId="1" hidden="1">0</definedName>
    <definedName name="solver_tim" localSheetId="1" hidden="1">100</definedName>
    <definedName name="solver_tol" localSheetId="1" hidden="1">0.0005</definedName>
    <definedName name="solver_typ" localSheetId="1" hidden="1">2</definedName>
    <definedName name="solver_val" localSheetId="1" hidden="1">0</definedName>
    <definedName name="solver_ver" localSheetId="1" hidden="1">2</definedName>
  </definedNames>
  <calcPr fullCalcOnLoad="1"/>
</workbook>
</file>

<file path=xl/sharedStrings.xml><?xml version="1.0" encoding="utf-8"?>
<sst xmlns="http://schemas.openxmlformats.org/spreadsheetml/2006/main" count="307" uniqueCount="134">
  <si>
    <r>
      <t xml:space="preserve">Daily Nutrient Requirements </t>
    </r>
    <r>
      <rPr>
        <sz val="10"/>
        <rFont val="Arial"/>
        <family val="2"/>
      </rPr>
      <t>(Check Box to Solve For)</t>
    </r>
  </si>
  <si>
    <t>Arginine</t>
  </si>
  <si>
    <t>Histidine</t>
  </si>
  <si>
    <t>Isoleucine</t>
  </si>
  <si>
    <t>Leucine</t>
  </si>
  <si>
    <t>Tryptophan</t>
  </si>
  <si>
    <t>Valine</t>
  </si>
  <si>
    <t>Lysine</t>
  </si>
  <si>
    <t>Enter Size</t>
  </si>
  <si>
    <t xml:space="preserve">  Growing Pigs Weight in Pounds</t>
  </si>
  <si>
    <t>&lt;10</t>
  </si>
  <si>
    <t>10 - 20</t>
  </si>
  <si>
    <t>20 - 50</t>
  </si>
  <si>
    <t>50 - 100</t>
  </si>
  <si>
    <t>&gt;100</t>
  </si>
  <si>
    <t xml:space="preserve">  Sows and Boars</t>
  </si>
  <si>
    <t>Bread Sows and Adult Boars</t>
  </si>
  <si>
    <t>Lactating Sows</t>
  </si>
  <si>
    <t>Select Pig Size</t>
  </si>
  <si>
    <t xml:space="preserve">      Bread Sows and Adult Boars</t>
  </si>
  <si>
    <t xml:space="preserve">      Lactating Sows</t>
  </si>
  <si>
    <t>Intake and Performance</t>
  </si>
  <si>
    <t xml:space="preserve">  </t>
  </si>
  <si>
    <t>Expected Weight Gain (g/day)</t>
  </si>
  <si>
    <t>Expected Feed Intake (g/day)</t>
  </si>
  <si>
    <t>Expected Efficiency (gain/feed)</t>
  </si>
  <si>
    <t>Expected Efficiency (feed/gain)</t>
  </si>
  <si>
    <t>Digestable Engery Intake (kcal/day)</t>
  </si>
  <si>
    <t>Matabolizable Energy Intake (kcal/day)</t>
  </si>
  <si>
    <t>Energy Concentration (kcal ME/kg diet)</t>
  </si>
  <si>
    <t>Protein %</t>
  </si>
  <si>
    <t>Nutrient</t>
  </si>
  <si>
    <t xml:space="preserve">  Indispenable Amino Acids (%)</t>
  </si>
  <si>
    <t>Methionine + Cystine</t>
  </si>
  <si>
    <t>Phenylalanine + tryosine</t>
  </si>
  <si>
    <t>Thronine</t>
  </si>
  <si>
    <t xml:space="preserve">  Lionleic Acid (%)</t>
  </si>
  <si>
    <t xml:space="preserve">  Mineral Elements</t>
  </si>
  <si>
    <t>Calcium (%)</t>
  </si>
  <si>
    <t>Phosphorus, total (%)</t>
  </si>
  <si>
    <t>Phosphorus, available (%)</t>
  </si>
  <si>
    <t>Sodium (%)</t>
  </si>
  <si>
    <t>Chlorine (%)</t>
  </si>
  <si>
    <t>Magnesium (%)</t>
  </si>
  <si>
    <t>Potassium (%)</t>
  </si>
  <si>
    <t>Copper (mg)</t>
  </si>
  <si>
    <t>Iodine (mg)</t>
  </si>
  <si>
    <t>Iron (mg)</t>
  </si>
  <si>
    <t>Manganese (mg)</t>
  </si>
  <si>
    <t>Selenium (mg)</t>
  </si>
  <si>
    <t>Zinc (mg)</t>
  </si>
  <si>
    <t>Vitamins</t>
  </si>
  <si>
    <t>Vitamin A (IU)</t>
  </si>
  <si>
    <t>Vitamin D (IU)</t>
  </si>
  <si>
    <t>Vitamin E (IU)</t>
  </si>
  <si>
    <t>Vitamin K (mg)</t>
  </si>
  <si>
    <t>Biotin (mg)</t>
  </si>
  <si>
    <t>Choline (g)</t>
  </si>
  <si>
    <t>Folacin (mg)</t>
  </si>
  <si>
    <t>Niacin, available (mg)</t>
  </si>
  <si>
    <t>Pantothenic acid (mg)</t>
  </si>
  <si>
    <t>Roboflavin (mg)</t>
  </si>
  <si>
    <t>Thiamin (mg)</t>
  </si>
  <si>
    <t>Vitamin B6 (mg)</t>
  </si>
  <si>
    <t>Vitamin B12 (microgram)</t>
  </si>
  <si>
    <r>
      <t>FeedStuffs</t>
    </r>
    <r>
      <rPr>
        <sz val="10"/>
        <rFont val="Arial"/>
        <family val="0"/>
      </rPr>
      <t xml:space="preserve"> (Click to Use)</t>
    </r>
  </si>
  <si>
    <t>Alfalfa Meal</t>
  </si>
  <si>
    <t>Barley Grain</t>
  </si>
  <si>
    <t>Beans, Navy</t>
  </si>
  <si>
    <t>Beet Pulp, dried</t>
  </si>
  <si>
    <t>Blood Meal, spray dried</t>
  </si>
  <si>
    <t>Brewers Grains, dried</t>
  </si>
  <si>
    <t>Canola Seed Meal</t>
  </si>
  <si>
    <t>Corn and Cob Meal</t>
  </si>
  <si>
    <t>Corn Grain</t>
  </si>
  <si>
    <t>Corn Gluten Meal 41%</t>
  </si>
  <si>
    <t>Corn Gluten Meal 60%</t>
  </si>
  <si>
    <t>Corn, Hominy</t>
  </si>
  <si>
    <t>Cottonseed Meal, expeller</t>
  </si>
  <si>
    <t>Feather Meal, Poultry</t>
  </si>
  <si>
    <t>Fish Meal, Herring</t>
  </si>
  <si>
    <t>Meat and Bone Meal, 50%</t>
  </si>
  <si>
    <t>Meat Meal 55%</t>
  </si>
  <si>
    <t>Oats</t>
  </si>
  <si>
    <t>Soybean Meal, dehulled</t>
  </si>
  <si>
    <t>Soybean Meal</t>
  </si>
  <si>
    <t>Soybeans, full fat, cooked</t>
  </si>
  <si>
    <t>Wheat, hard red winter</t>
  </si>
  <si>
    <t>Wheat Mids</t>
  </si>
  <si>
    <t>Wheat, soft red winter</t>
  </si>
  <si>
    <t>Feedstuffs</t>
  </si>
  <si>
    <t>General</t>
  </si>
  <si>
    <t>Digestable Engery Intake (kcal/kg)</t>
  </si>
  <si>
    <t>Matabolizable Energy Intake (kcal/kg)</t>
  </si>
  <si>
    <t>Crude Protein %</t>
  </si>
  <si>
    <t>Ether Extract %</t>
  </si>
  <si>
    <t>Crude Fiber %</t>
  </si>
  <si>
    <t>Dry Matter %</t>
  </si>
  <si>
    <t>Cost/ton</t>
  </si>
  <si>
    <t>Feed Compostion</t>
  </si>
  <si>
    <t>Feed Cost/ton</t>
  </si>
  <si>
    <t>Ration</t>
  </si>
  <si>
    <t>Recommended</t>
  </si>
  <si>
    <t>Vitamin E (mg/kg)</t>
  </si>
  <si>
    <t>Vitamin B12 (mg)</t>
  </si>
  <si>
    <t xml:space="preserve">Percent </t>
  </si>
  <si>
    <t>Lbs/ton</t>
  </si>
  <si>
    <t>Vitamin E (mg)</t>
  </si>
  <si>
    <t># of Pigs 1 Ton can Feed</t>
  </si>
  <si>
    <t>Min</t>
  </si>
  <si>
    <t>Min Use</t>
  </si>
  <si>
    <t>Max Use</t>
  </si>
  <si>
    <t>Max</t>
  </si>
  <si>
    <t xml:space="preserve">      &lt;10 Kg</t>
  </si>
  <si>
    <t xml:space="preserve">      10 - 20 Kg</t>
  </si>
  <si>
    <t xml:space="preserve">      20 - 50 Kg</t>
  </si>
  <si>
    <t xml:space="preserve">      50 - 100 Kg</t>
  </si>
  <si>
    <t xml:space="preserve">      &gt;100 Kg</t>
  </si>
  <si>
    <t>Growing Pigs Kg</t>
  </si>
  <si>
    <t>Ether Extract %*</t>
  </si>
  <si>
    <t>Crude Fiber %*</t>
  </si>
  <si>
    <t>Dry Matter %*</t>
  </si>
  <si>
    <t>Computer Min</t>
  </si>
  <si>
    <t>CVC 40%</t>
  </si>
  <si>
    <t>60-50 Base</t>
  </si>
  <si>
    <t>Choline (mg)</t>
  </si>
  <si>
    <t>DM Feed Cost/ton</t>
  </si>
  <si>
    <t>Daily Ration Cost</t>
  </si>
  <si>
    <t>Milk</t>
  </si>
  <si>
    <t>Skim Milk</t>
  </si>
  <si>
    <t>* - Ration Solved for this Requirement</t>
  </si>
  <si>
    <t>As Prepared</t>
  </si>
  <si>
    <t>DM</t>
  </si>
  <si>
    <t>Percent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</si>
</sst>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00_);_(&quot;$&quot;* \(#,##0.000\);_(&quot;$&quot;* &quot;-&quot;??_);_(@_)"/>
    <numFmt numFmtId="166" formatCode="_(&quot;$&quot;* #,##0.0000_);_(&quot;$&quot;* \(#,##0.0000\);_(&quot;$&quot;* &quot;-&quot;??_);_(@_)"/>
    <numFmt numFmtId="167" formatCode="_(* #,##0.0_);_(* \(#,##0.0\);_(* &quot;-&quot;??_);_(@_)"/>
    <numFmt numFmtId="168" formatCode="_(* #,##0_);_(* \(#,##0\);_(* &quot;-&quot;??_);_(@_)"/>
    <numFmt numFmtId="169" formatCode="_(* #,##0.000_);_(* \(#,##0.000\);_(* &quot;-&quot;??_);_(@_)"/>
    <numFmt numFmtId="170" formatCode="0.0"/>
    <numFmt numFmtId="171" formatCode="_(* #,##0.00000_);_(* \(#,##0.00000\);_(* &quot;-&quot;?????_);_(@_)"/>
    <numFmt numFmtId="172" formatCode="#,##0.0000"/>
    <numFmt numFmtId="173" formatCode="#,##0.0"/>
    <numFmt numFmtId="174" formatCode="#,##0.000"/>
  </numFmts>
  <fonts count="4">
    <font>
      <sz val="10"/>
      <name val="Arial"/>
      <family val="0"/>
    </font>
    <font>
      <b/>
      <sz val="10"/>
      <name val="Arial"/>
      <family val="2"/>
    </font>
    <font>
      <sz val="8"/>
      <name val="Tahoma"/>
      <family val="2"/>
    </font>
    <font>
      <sz val="8"/>
      <name val="Arial"/>
      <family val="0"/>
    </font>
  </fonts>
  <fills count="5">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5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xf>
    <xf numFmtId="0" fontId="0" fillId="0" borderId="0" xfId="0" applyAlignment="1">
      <alignment horizontal="center"/>
    </xf>
    <xf numFmtId="16" fontId="0" fillId="0" borderId="0" xfId="0" applyNumberFormat="1" applyAlignment="1" quotePrefix="1">
      <alignment horizontal="center"/>
    </xf>
    <xf numFmtId="9" fontId="0" fillId="0" borderId="0" xfId="19" applyAlignment="1">
      <alignment/>
    </xf>
    <xf numFmtId="10" fontId="0" fillId="0" borderId="0" xfId="19" applyNumberFormat="1" applyAlignment="1">
      <alignment/>
    </xf>
    <xf numFmtId="43" fontId="0" fillId="0" borderId="0" xfId="15" applyAlignment="1">
      <alignment/>
    </xf>
    <xf numFmtId="0" fontId="0" fillId="0" borderId="0" xfId="0" applyAlignment="1">
      <alignment wrapText="1"/>
    </xf>
    <xf numFmtId="0" fontId="0" fillId="0" borderId="0" xfId="0" applyAlignment="1">
      <alignment vertical="top" wrapText="1"/>
    </xf>
    <xf numFmtId="0" fontId="0" fillId="0" borderId="0" xfId="0" applyFill="1" applyAlignment="1">
      <alignment/>
    </xf>
    <xf numFmtId="9" fontId="0" fillId="0" borderId="0" xfId="19" applyNumberFormat="1" applyAlignment="1">
      <alignment/>
    </xf>
    <xf numFmtId="0" fontId="1" fillId="0" borderId="0" xfId="0" applyFont="1" applyAlignment="1">
      <alignment horizontal="right"/>
    </xf>
    <xf numFmtId="10" fontId="0" fillId="0" borderId="0" xfId="19" applyNumberFormat="1" applyAlignment="1">
      <alignment wrapText="1"/>
    </xf>
    <xf numFmtId="168" fontId="0" fillId="0" borderId="0" xfId="15" applyNumberFormat="1" applyAlignment="1">
      <alignment/>
    </xf>
    <xf numFmtId="44" fontId="0" fillId="0" borderId="0" xfId="17" applyAlignment="1">
      <alignment/>
    </xf>
    <xf numFmtId="16" fontId="0" fillId="0" borderId="0" xfId="0" applyNumberFormat="1" applyAlignment="1" quotePrefix="1">
      <alignment/>
    </xf>
    <xf numFmtId="10" fontId="0" fillId="0" borderId="0" xfId="19" applyNumberFormat="1" applyFont="1" applyAlignment="1">
      <alignment wrapText="1"/>
    </xf>
    <xf numFmtId="10" fontId="0" fillId="0" borderId="0" xfId="0" applyNumberFormat="1" applyAlignment="1">
      <alignment/>
    </xf>
    <xf numFmtId="2" fontId="0" fillId="0" borderId="0" xfId="0" applyNumberFormat="1" applyAlignment="1">
      <alignment/>
    </xf>
    <xf numFmtId="0" fontId="0" fillId="0" borderId="0" xfId="0" applyFont="1" applyAlignment="1">
      <alignment/>
    </xf>
    <xf numFmtId="43" fontId="0" fillId="0" borderId="0" xfId="0" applyNumberFormat="1" applyAlignment="1">
      <alignment/>
    </xf>
    <xf numFmtId="0" fontId="0" fillId="2" borderId="0" xfId="0" applyFill="1" applyAlignment="1" applyProtection="1">
      <alignment/>
      <protection locked="0"/>
    </xf>
    <xf numFmtId="3" fontId="0" fillId="0" borderId="0" xfId="0" applyNumberFormat="1" applyAlignment="1">
      <alignment wrapText="1"/>
    </xf>
    <xf numFmtId="3" fontId="0" fillId="0" borderId="0" xfId="0" applyNumberFormat="1" applyAlignment="1">
      <alignment/>
    </xf>
    <xf numFmtId="4" fontId="0" fillId="0" borderId="0" xfId="0" applyNumberFormat="1" applyAlignment="1">
      <alignment wrapText="1"/>
    </xf>
    <xf numFmtId="4" fontId="0" fillId="0" borderId="0" xfId="0" applyNumberFormat="1" applyAlignment="1">
      <alignment/>
    </xf>
    <xf numFmtId="172" fontId="0" fillId="0" borderId="0" xfId="0" applyNumberFormat="1" applyAlignment="1">
      <alignment wrapText="1"/>
    </xf>
    <xf numFmtId="172" fontId="0" fillId="0" borderId="0" xfId="0" applyNumberFormat="1" applyAlignment="1">
      <alignment/>
    </xf>
    <xf numFmtId="0" fontId="0" fillId="0" borderId="0" xfId="0" applyNumberFormat="1" applyAlignment="1">
      <alignment/>
    </xf>
    <xf numFmtId="43" fontId="0" fillId="0" borderId="0" xfId="15" applyNumberFormat="1" applyAlignment="1">
      <alignment/>
    </xf>
    <xf numFmtId="43" fontId="0" fillId="0" borderId="0" xfId="15" applyAlignment="1">
      <alignment wrapText="1"/>
    </xf>
    <xf numFmtId="43" fontId="0" fillId="0" borderId="0" xfId="15" applyNumberFormat="1" applyAlignment="1">
      <alignment wrapText="1"/>
    </xf>
    <xf numFmtId="167" fontId="0" fillId="0" borderId="0" xfId="15" applyNumberFormat="1" applyAlignment="1">
      <alignment wrapText="1"/>
    </xf>
    <xf numFmtId="0" fontId="0" fillId="0" borderId="0" xfId="0" applyAlignment="1">
      <alignment horizontal="right"/>
    </xf>
    <xf numFmtId="0" fontId="0" fillId="3" borderId="0" xfId="0" applyFill="1" applyAlignment="1">
      <alignment/>
    </xf>
    <xf numFmtId="0" fontId="1" fillId="4" borderId="0" xfId="0" applyFont="1" applyFill="1" applyAlignment="1">
      <alignment/>
    </xf>
    <xf numFmtId="0" fontId="1" fillId="3"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10</xdr:col>
      <xdr:colOff>0</xdr:colOff>
      <xdr:row>38</xdr:row>
      <xdr:rowOff>114300</xdr:rowOff>
    </xdr:to>
    <xdr:sp>
      <xdr:nvSpPr>
        <xdr:cNvPr id="1" name="TextBox 1"/>
        <xdr:cNvSpPr txBox="1">
          <a:spLocks noChangeArrowheads="1"/>
        </xdr:cNvSpPr>
      </xdr:nvSpPr>
      <xdr:spPr>
        <a:xfrm>
          <a:off x="19050" y="9525"/>
          <a:ext cx="6076950" cy="6257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a free Excel beef ration balancing program based on the 1998 National Research Council (NRC) Nutrient Requirements of Swine specifications.
</a:t>
          </a:r>
          <a:r>
            <a:rPr lang="en-US" cap="none" sz="1000" b="1" i="0" u="none" baseline="0">
              <a:latin typeface="Arial"/>
              <a:ea typeface="Arial"/>
              <a:cs typeface="Arial"/>
            </a:rPr>
            <a:t>To Use This Program</a:t>
          </a:r>
          <a:r>
            <a:rPr lang="en-US" cap="none" sz="1000" b="0" i="0" u="none" baseline="0">
              <a:latin typeface="Arial"/>
              <a:ea typeface="Arial"/>
              <a:cs typeface="Arial"/>
            </a:rPr>
            <a:t>
Go to the </a:t>
          </a:r>
          <a:r>
            <a:rPr lang="en-US" cap="none" sz="1000" b="1" i="0" u="none" baseline="0">
              <a:latin typeface="Arial"/>
              <a:ea typeface="Arial"/>
              <a:cs typeface="Arial"/>
            </a:rPr>
            <a:t>Solver</a:t>
          </a:r>
          <a:r>
            <a:rPr lang="en-US" cap="none" sz="1000" b="0" i="0" u="none" baseline="0">
              <a:latin typeface="Arial"/>
              <a:ea typeface="Arial"/>
              <a:cs typeface="Arial"/>
            </a:rPr>
            <a:t> tab and enter the animal that you are solving for in the drop down menus.  Then click on the nutrients that you would like to solve for in the drop down box.  
Then scroll down to the feedstuffs section of this tab and click on the feedstuffs that you would like the computer to consider using along with their costs and ration min/max percentages that you want to use.
Once your cattle and feedstuffs data has been entered go to the </a:t>
          </a:r>
          <a:r>
            <a:rPr lang="en-US" cap="none" sz="1000" b="1" i="0" u="none" baseline="0">
              <a:latin typeface="Arial"/>
              <a:ea typeface="Arial"/>
              <a:cs typeface="Arial"/>
            </a:rPr>
            <a:t>Results</a:t>
          </a:r>
          <a:r>
            <a:rPr lang="en-US" cap="none" sz="1000" b="0" i="0" u="none" baseline="0">
              <a:latin typeface="Arial"/>
              <a:ea typeface="Arial"/>
              <a:cs typeface="Arial"/>
            </a:rPr>
            <a:t> tab.  To use this tab you must have an Excel add-in called Solver on your computer.  To see if you have this add-in click on the Tools option at the top of your Excel program and see if the word Solver is in the drop down menu.  If it is not, click on Tools and select Add-ins.  A menu will pop up, scroll down to select Solver and press OK to install.
With solver installed on your computer, simply go to Tools and select Solver.  The solver program will pop up.  Do not make any changes to this menu.  Simply press Solve and the computer will go to work.  The computer will tell you if it could solve your ration with the requirements and feedstuffs that you gave it.  If a solution was found you can still, evaluate, make changes on the solver tab and re-solve to see if you like other rations.  If a solution was not found, the ration the computer stopped on will show where it can't meet requirements.  Make feedstuffs or NRC value adjustments on the Solver tab until a ration can be found.
</a:t>
          </a:r>
          <a:r>
            <a:rPr lang="en-US" cap="none" sz="1000" b="1" i="0" u="none" baseline="0">
              <a:latin typeface="Arial"/>
              <a:ea typeface="Arial"/>
              <a:cs typeface="Arial"/>
            </a:rPr>
            <a:t>To Change Animal Values</a:t>
          </a:r>
          <a:r>
            <a:rPr lang="en-US" cap="none" sz="1000" b="0" i="0" u="none" baseline="0">
              <a:latin typeface="Arial"/>
              <a:ea typeface="Arial"/>
              <a:cs typeface="Arial"/>
            </a:rPr>
            <a:t>
Scroll around the Swine Data tab and make changes where you see fit.
</a:t>
          </a:r>
          <a:r>
            <a:rPr lang="en-US" cap="none" sz="1000" b="1" i="0" u="none" baseline="0">
              <a:latin typeface="Arial"/>
              <a:ea typeface="Arial"/>
              <a:cs typeface="Arial"/>
            </a:rPr>
            <a:t>To Change Feedstuffs Values</a:t>
          </a:r>
          <a:r>
            <a:rPr lang="en-US" cap="none" sz="1000" b="0" i="0" u="none" baseline="0">
              <a:latin typeface="Arial"/>
              <a:ea typeface="Arial"/>
              <a:cs typeface="Arial"/>
            </a:rPr>
            <a:t>
Go to the Feedstuffs Data tab and enter the feedstuffs name and dry matter basis nutritional information in the accordant areas.  You can enter up to 44 feedstuffs and overwrite or modify existing entries.
</a:t>
          </a:r>
          <a:r>
            <a:rPr lang="en-US" cap="none" sz="1000" b="0" i="0" u="none" baseline="0">
              <a:latin typeface="Arial"/>
              <a:ea typeface="Arial"/>
              <a:cs typeface="Arial"/>
            </a:rPr>
            <a:t>** All Uses of this Program are an Admission that Waushara County Wisconsin Is the Greatest Place on Earth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N13" sqref="N13"/>
    </sheetView>
  </sheetViews>
  <sheetFormatPr defaultColWidth="9.140625" defaultRowHeight="12.75"/>
  <sheetData/>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BR65"/>
  <sheetViews>
    <sheetView workbookViewId="0" topLeftCell="A1">
      <selection activeCell="B48" sqref="B48"/>
    </sheetView>
  </sheetViews>
  <sheetFormatPr defaultColWidth="9.140625" defaultRowHeight="12.75"/>
  <cols>
    <col min="3" max="3" width="11.28125" style="0" bestFit="1" customWidth="1"/>
    <col min="4" max="4" width="9.28125" style="0" bestFit="1" customWidth="1"/>
    <col min="11" max="11" width="11.140625" style="0" bestFit="1" customWidth="1"/>
    <col min="12" max="12" width="3.8515625" style="33" customWidth="1"/>
    <col min="13" max="13" width="10.28125" style="0" hidden="1" customWidth="1"/>
    <col min="14" max="14" width="3.8515625" style="0" hidden="1" customWidth="1"/>
    <col min="15" max="15" width="9.421875" style="0" customWidth="1"/>
    <col min="17" max="17" width="13.28125" style="0" bestFit="1" customWidth="1"/>
    <col min="18" max="18" width="10.57421875" style="0" bestFit="1" customWidth="1"/>
    <col min="19" max="24" width="13.28125" style="0" bestFit="1" customWidth="1"/>
    <col min="25" max="60" width="9.28125" style="0" bestFit="1" customWidth="1"/>
  </cols>
  <sheetData>
    <row r="1" spans="1:60" ht="12.75">
      <c r="A1" s="1" t="s">
        <v>127</v>
      </c>
      <c r="C1" s="14">
        <f>C2/D4</f>
        <v>0.20946218492926474</v>
      </c>
      <c r="E1" s="1" t="str">
        <f ca="1">CONCATENATE("Daily Nutrient Requirements for ",INDIRECT(ADDRESS('Swine Data'!A2+9,2,,,"Swine Data")))</f>
        <v>Daily Nutrient Requirements for Growing Pigs 10 - 20 Kg</v>
      </c>
      <c r="Q1" s="21">
        <v>0</v>
      </c>
      <c r="R1" s="21">
        <v>0</v>
      </c>
      <c r="S1" s="21">
        <v>0</v>
      </c>
      <c r="T1" s="21">
        <v>0</v>
      </c>
      <c r="U1" s="21">
        <v>0</v>
      </c>
      <c r="V1" s="21">
        <v>0</v>
      </c>
      <c r="W1" s="21">
        <v>0</v>
      </c>
      <c r="X1" s="21">
        <v>0</v>
      </c>
      <c r="Y1" s="21">
        <v>0.6360102553243615</v>
      </c>
      <c r="Z1" s="21">
        <v>0</v>
      </c>
      <c r="AA1" s="21">
        <v>1.925929944387236E-33</v>
      </c>
      <c r="AB1" s="21">
        <v>0</v>
      </c>
      <c r="AC1" s="21">
        <v>0</v>
      </c>
      <c r="AD1" s="21">
        <v>0</v>
      </c>
      <c r="AE1" s="21">
        <v>0</v>
      </c>
      <c r="AF1" s="21">
        <v>0</v>
      </c>
      <c r="AG1" s="21">
        <v>0</v>
      </c>
      <c r="AH1" s="21">
        <v>0</v>
      </c>
      <c r="AI1" s="21">
        <v>0</v>
      </c>
      <c r="AJ1" s="21">
        <v>0.32852391738220776</v>
      </c>
      <c r="AK1" s="21">
        <v>-1.0408340855860843E-17</v>
      </c>
      <c r="AL1" s="21">
        <v>0</v>
      </c>
      <c r="AM1" s="21">
        <v>0</v>
      </c>
      <c r="AN1" s="21">
        <v>1.3877787807814457E-16</v>
      </c>
      <c r="AO1" s="21">
        <v>0</v>
      </c>
      <c r="AP1" s="21">
        <v>0.03546582729343071</v>
      </c>
      <c r="AQ1" s="21">
        <v>9.110482170886614E-19</v>
      </c>
      <c r="AR1" s="21">
        <v>0</v>
      </c>
      <c r="AS1" s="21">
        <v>0</v>
      </c>
      <c r="AT1" s="21">
        <v>0</v>
      </c>
      <c r="AU1" s="21">
        <v>0</v>
      </c>
      <c r="AV1" s="21">
        <v>0</v>
      </c>
      <c r="AW1" s="21">
        <v>0</v>
      </c>
      <c r="AX1" s="21">
        <v>0</v>
      </c>
      <c r="AY1" s="21">
        <v>0</v>
      </c>
      <c r="AZ1" s="21">
        <v>0</v>
      </c>
      <c r="BA1" s="21">
        <v>0</v>
      </c>
      <c r="BB1" s="21">
        <v>0</v>
      </c>
      <c r="BC1" s="21">
        <v>0</v>
      </c>
      <c r="BD1" s="21">
        <v>0</v>
      </c>
      <c r="BE1" s="21">
        <v>0</v>
      </c>
      <c r="BF1" s="21">
        <v>0</v>
      </c>
      <c r="BG1" s="21">
        <v>0</v>
      </c>
      <c r="BH1">
        <f>SUM(Q1:BG1)</f>
        <v>1</v>
      </c>
    </row>
    <row r="2" spans="1:60" ht="12.75">
      <c r="A2" s="1" t="s">
        <v>100</v>
      </c>
      <c r="C2" s="14">
        <f>SUMPRODUCT(Q1:BG1,Q56:BG56)</f>
        <v>143.26467838910364</v>
      </c>
      <c r="F2" t="s">
        <v>21</v>
      </c>
      <c r="K2" s="11" t="s">
        <v>102</v>
      </c>
      <c r="M2" s="11" t="s">
        <v>122</v>
      </c>
      <c r="O2" s="11" t="s">
        <v>101</v>
      </c>
      <c r="Q2" t="str">
        <f>'FeedStuffs Data'!F1</f>
        <v>Alfalfa Meal</v>
      </c>
      <c r="R2" t="str">
        <f>'FeedStuffs Data'!G1</f>
        <v>Barley Grain</v>
      </c>
      <c r="S2" t="str">
        <f>'FeedStuffs Data'!H1</f>
        <v>Beans, Navy</v>
      </c>
      <c r="T2" t="str">
        <f>'FeedStuffs Data'!I1</f>
        <v>Beet Pulp, dried</v>
      </c>
      <c r="U2" t="str">
        <f>'FeedStuffs Data'!J1</f>
        <v>Blood Meal, spray dried</v>
      </c>
      <c r="V2" t="str">
        <f>'FeedStuffs Data'!K1</f>
        <v>Brewers Grains, dried</v>
      </c>
      <c r="W2" t="str">
        <f>'FeedStuffs Data'!L1</f>
        <v>Canola Seed Meal</v>
      </c>
      <c r="X2" t="str">
        <f>'FeedStuffs Data'!M1</f>
        <v>Corn and Cob Meal</v>
      </c>
      <c r="Y2" t="str">
        <f>'FeedStuffs Data'!N1</f>
        <v>Corn Grain</v>
      </c>
      <c r="Z2" t="str">
        <f>'FeedStuffs Data'!O1</f>
        <v>Corn Gluten Meal 41%</v>
      </c>
      <c r="AA2" t="str">
        <f>'FeedStuffs Data'!P1</f>
        <v>Corn Gluten Meal 60%</v>
      </c>
      <c r="AB2" t="str">
        <f>'FeedStuffs Data'!Q1</f>
        <v>Corn, Hominy</v>
      </c>
      <c r="AC2" t="str">
        <f>'FeedStuffs Data'!R1</f>
        <v>Cottonseed Meal, expeller</v>
      </c>
      <c r="AD2" t="str">
        <f>'FeedStuffs Data'!S1</f>
        <v>Feather Meal, Poultry</v>
      </c>
      <c r="AE2" t="str">
        <f>'FeedStuffs Data'!T1</f>
        <v>Fish Meal, Herring</v>
      </c>
      <c r="AF2" t="str">
        <f>'FeedStuffs Data'!U1</f>
        <v>Meat and Bone Meal, 50%</v>
      </c>
      <c r="AG2" t="str">
        <f>'FeedStuffs Data'!V1</f>
        <v>Meat Meal 55%</v>
      </c>
      <c r="AH2" t="str">
        <f>'FeedStuffs Data'!W1</f>
        <v>Oats</v>
      </c>
      <c r="AI2" t="str">
        <f>'FeedStuffs Data'!X1</f>
        <v>Soybean Meal, dehulled</v>
      </c>
      <c r="AJ2" t="str">
        <f>'FeedStuffs Data'!Y1</f>
        <v>Soybean Meal</v>
      </c>
      <c r="AK2" t="str">
        <f>'FeedStuffs Data'!Z1</f>
        <v>Soybeans, full fat, cooked</v>
      </c>
      <c r="AL2" t="str">
        <f>'FeedStuffs Data'!AA1</f>
        <v>Wheat, hard red winter</v>
      </c>
      <c r="AM2" t="str">
        <f>'FeedStuffs Data'!AB1</f>
        <v>Wheat Mids</v>
      </c>
      <c r="AN2" t="str">
        <f>'FeedStuffs Data'!AC1</f>
        <v>Wheat, soft red winter</v>
      </c>
      <c r="AO2" t="str">
        <f>'FeedStuffs Data'!AD1</f>
        <v>CVC 40%</v>
      </c>
      <c r="AP2" t="str">
        <f>'FeedStuffs Data'!AE1</f>
        <v>60-50 Base</v>
      </c>
      <c r="AQ2" t="str">
        <f>'FeedStuffs Data'!AF1</f>
        <v>Milk</v>
      </c>
      <c r="AR2" t="str">
        <f>'FeedStuffs Data'!AG1</f>
        <v>Skim Milk</v>
      </c>
      <c r="AS2">
        <f>'FeedStuffs Data'!AH1</f>
        <v>0</v>
      </c>
      <c r="AT2">
        <f>'FeedStuffs Data'!AI1</f>
        <v>0</v>
      </c>
      <c r="AU2">
        <f>'FeedStuffs Data'!AJ1</f>
        <v>0</v>
      </c>
      <c r="AV2">
        <f>'FeedStuffs Data'!AK1</f>
        <v>0</v>
      </c>
      <c r="AW2">
        <f>'FeedStuffs Data'!AL1</f>
        <v>0</v>
      </c>
      <c r="AX2">
        <f>'FeedStuffs Data'!AM1</f>
        <v>0</v>
      </c>
      <c r="AY2">
        <f>'FeedStuffs Data'!AN1</f>
        <v>0</v>
      </c>
      <c r="AZ2">
        <f>'FeedStuffs Data'!AO1</f>
        <v>0</v>
      </c>
      <c r="BA2">
        <f>'FeedStuffs Data'!AP1</f>
        <v>0</v>
      </c>
      <c r="BB2">
        <f>'FeedStuffs Data'!AQ1</f>
        <v>0</v>
      </c>
      <c r="BC2">
        <f>'FeedStuffs Data'!AR1</f>
        <v>0</v>
      </c>
      <c r="BD2">
        <f>'FeedStuffs Data'!AS1</f>
        <v>0</v>
      </c>
      <c r="BE2">
        <f>'FeedStuffs Data'!AT1</f>
        <v>0</v>
      </c>
      <c r="BF2">
        <f>'FeedStuffs Data'!AU1</f>
        <v>0</v>
      </c>
      <c r="BG2">
        <f>'FeedStuffs Data'!AV1</f>
        <v>0</v>
      </c>
      <c r="BH2" s="17"/>
    </row>
    <row r="3" spans="1:70" ht="12.75">
      <c r="A3" s="1" t="s">
        <v>126</v>
      </c>
      <c r="C3" s="14">
        <f>SUMPRODUCT(Q1:BG1,Q62:BG62)</f>
        <v>158.05543798192093</v>
      </c>
      <c r="F3" t="s">
        <v>22</v>
      </c>
      <c r="G3" t="s">
        <v>23</v>
      </c>
      <c r="K3" s="13">
        <f>Solver!G6</f>
        <v>250</v>
      </c>
      <c r="Q3" t="b">
        <f ca="1">INDIRECT(ADDRESS('FeedStuffs Data'!F2+56,11,,,"Solver"))</f>
        <v>0</v>
      </c>
      <c r="R3" t="b">
        <f ca="1">INDIRECT(ADDRESS('FeedStuffs Data'!G2+56,11,,,"Solver"))</f>
        <v>1</v>
      </c>
      <c r="S3" t="b">
        <f ca="1">INDIRECT(ADDRESS('FeedStuffs Data'!H2+56,11,,,"Solver"))</f>
        <v>0</v>
      </c>
      <c r="T3" t="b">
        <f ca="1">INDIRECT(ADDRESS('FeedStuffs Data'!I2+56,11,,,"Solver"))</f>
        <v>0</v>
      </c>
      <c r="U3" t="b">
        <f ca="1">INDIRECT(ADDRESS('FeedStuffs Data'!J2+56,11,,,"Solver"))</f>
        <v>0</v>
      </c>
      <c r="V3" t="b">
        <f ca="1">INDIRECT(ADDRESS('FeedStuffs Data'!K2+56,11,,,"Solver"))</f>
        <v>0</v>
      </c>
      <c r="W3" t="b">
        <f ca="1">INDIRECT(ADDRESS('FeedStuffs Data'!L2+56,11,,,"Solver"))</f>
        <v>0</v>
      </c>
      <c r="X3" t="b">
        <f ca="1">INDIRECT(ADDRESS('FeedStuffs Data'!M2+56,11,,,"Solver"))</f>
        <v>0</v>
      </c>
      <c r="Y3" t="b">
        <f ca="1">INDIRECT(ADDRESS('FeedStuffs Data'!N2+56,11,,,"Solver"))</f>
        <v>1</v>
      </c>
      <c r="Z3" t="b">
        <f ca="1">INDIRECT(ADDRESS('FeedStuffs Data'!O2+56,11,,,"Solver"))</f>
        <v>0</v>
      </c>
      <c r="AA3" t="b">
        <f ca="1">INDIRECT(ADDRESS('FeedStuffs Data'!P2+56,11,,,"Solver"))</f>
        <v>1</v>
      </c>
      <c r="AB3" t="b">
        <f ca="1">INDIRECT(ADDRESS('FeedStuffs Data'!Q2+56,11,,,"Solver"))</f>
        <v>0</v>
      </c>
      <c r="AC3" t="b">
        <f ca="1">INDIRECT(ADDRESS('FeedStuffs Data'!R2+56,11,,,"Solver"))</f>
        <v>0</v>
      </c>
      <c r="AD3" t="b">
        <f ca="1">INDIRECT(ADDRESS('FeedStuffs Data'!S2+56,11,,,"Solver"))</f>
        <v>0</v>
      </c>
      <c r="AE3" t="b">
        <f ca="1">INDIRECT(ADDRESS('FeedStuffs Data'!T2+56,11,,,"Solver"))</f>
        <v>0</v>
      </c>
      <c r="AF3" t="b">
        <f ca="1">INDIRECT(ADDRESS('FeedStuffs Data'!U2+56,11,,,"Solver"))</f>
        <v>0</v>
      </c>
      <c r="AG3" t="b">
        <f ca="1">INDIRECT(ADDRESS('FeedStuffs Data'!V2+56,11,,,"Solver"))</f>
        <v>0</v>
      </c>
      <c r="AH3" t="b">
        <f ca="1">INDIRECT(ADDRESS('FeedStuffs Data'!W2+56,11,,,"Solver"))</f>
        <v>0</v>
      </c>
      <c r="AI3" t="b">
        <f ca="1">INDIRECT(ADDRESS('FeedStuffs Data'!X2+56,11,,,"Solver"))</f>
        <v>0</v>
      </c>
      <c r="AJ3" t="b">
        <f ca="1">INDIRECT(ADDRESS('FeedStuffs Data'!Y2+56,11,,,"Solver"))</f>
        <v>1</v>
      </c>
      <c r="AK3" t="b">
        <f ca="1">INDIRECT(ADDRESS('FeedStuffs Data'!Z2+56,11,,,"Solver"))</f>
        <v>1</v>
      </c>
      <c r="AL3">
        <f ca="1">INDIRECT(ADDRESS('FeedStuffs Data'!AA2+56,11,,,"Solver"))</f>
        <v>0</v>
      </c>
      <c r="AM3" t="b">
        <f ca="1">INDIRECT(ADDRESS('FeedStuffs Data'!AB2+56,11,,,"Solver"))</f>
        <v>0</v>
      </c>
      <c r="AN3" t="b">
        <f ca="1">INDIRECT(ADDRESS('FeedStuffs Data'!AC2+56,11,,,"Solver"))</f>
        <v>1</v>
      </c>
      <c r="AO3">
        <f ca="1">INDIRECT(ADDRESS('FeedStuffs Data'!AD2+56,11,,,"Solver"))</f>
        <v>0</v>
      </c>
      <c r="AP3" t="b">
        <f ca="1">INDIRECT(ADDRESS('FeedStuffs Data'!AE2+56,11,,,"Solver"))</f>
        <v>1</v>
      </c>
      <c r="AQ3" t="b">
        <f ca="1">INDIRECT(ADDRESS('FeedStuffs Data'!AF2+56,11,,,"Solver"))</f>
        <v>0</v>
      </c>
      <c r="AR3" t="b">
        <f ca="1">INDIRECT(ADDRESS('FeedStuffs Data'!AG2+56,11,,,"Solver"))</f>
        <v>0</v>
      </c>
      <c r="AS3">
        <f ca="1">INDIRECT(ADDRESS('FeedStuffs Data'!AH2+56,11,,,"Solver"))</f>
        <v>0</v>
      </c>
      <c r="AT3" t="b">
        <f ca="1">INDIRECT(ADDRESS('FeedStuffs Data'!AI2+56,11,,,"Solver"))</f>
        <v>0</v>
      </c>
      <c r="AU3">
        <f ca="1">INDIRECT(ADDRESS('FeedStuffs Data'!AJ2+56,11,,,"Solver"))</f>
        <v>0</v>
      </c>
      <c r="AV3" t="b">
        <f ca="1">INDIRECT(ADDRESS('FeedStuffs Data'!AK2+56,11,,,"Solver"))</f>
        <v>0</v>
      </c>
      <c r="AW3" t="b">
        <f ca="1">INDIRECT(ADDRESS('FeedStuffs Data'!AL2+56,11,,,"Solver"))</f>
        <v>0</v>
      </c>
      <c r="AX3" t="b">
        <f ca="1">INDIRECT(ADDRESS('FeedStuffs Data'!AM2+56,11,,,"Solver"))</f>
        <v>0</v>
      </c>
      <c r="AY3">
        <f ca="1">INDIRECT(ADDRESS('FeedStuffs Data'!AN2+56,11,,,"Solver"))</f>
        <v>0</v>
      </c>
      <c r="AZ3" t="b">
        <f ca="1">INDIRECT(ADDRESS('FeedStuffs Data'!AO2+56,11,,,"Solver"))</f>
        <v>0</v>
      </c>
      <c r="BA3">
        <f ca="1">INDIRECT(ADDRESS('FeedStuffs Data'!AP2+56,11,,,"Solver"))</f>
        <v>0</v>
      </c>
      <c r="BB3">
        <f ca="1">INDIRECT(ADDRESS('FeedStuffs Data'!AQ2+56,11,,,"Solver"))</f>
        <v>0</v>
      </c>
      <c r="BC3">
        <f ca="1">INDIRECT(ADDRESS('FeedStuffs Data'!AR2+56,11,,,"Solver"))</f>
        <v>0</v>
      </c>
      <c r="BD3">
        <f ca="1">INDIRECT(ADDRESS('FeedStuffs Data'!AS2+56,11,,,"Solver"))</f>
        <v>0</v>
      </c>
      <c r="BE3">
        <f ca="1">INDIRECT(ADDRESS('FeedStuffs Data'!AT2+56,11,,,"Solver"))</f>
        <v>0</v>
      </c>
      <c r="BF3">
        <f ca="1">INDIRECT(ADDRESS('FeedStuffs Data'!AU2+56,11,,,"Solver"))</f>
        <v>0</v>
      </c>
      <c r="BG3">
        <f ca="1">INDIRECT(ADDRESS('FeedStuffs Data'!AV2+56,11,,,"Solver"))</f>
        <v>0</v>
      </c>
      <c r="BR3">
        <f>SUM(BR4:BR46)</f>
        <v>1.1239551210612502</v>
      </c>
    </row>
    <row r="4" spans="1:70" ht="12.75">
      <c r="A4" s="1" t="s">
        <v>108</v>
      </c>
      <c r="D4" s="20">
        <f>2000/(((K4/1000)/0.47333333)/O13)/2.2</f>
        <v>683.9644035866619</v>
      </c>
      <c r="G4" t="s">
        <v>24</v>
      </c>
      <c r="K4" s="13">
        <f>Solver!G7</f>
        <v>560</v>
      </c>
      <c r="BH4" s="5">
        <f ca="1">INDIRECT(ADDRESS(1,'Swine Data'!K4+13))/INDIRECT(ADDRESS(64,ROW(A1)+16))</f>
        <v>0</v>
      </c>
      <c r="BI4" s="5">
        <f ca="1">INDIRECT(ADDRESS(1,'Swine Data'!K4+13))</f>
        <v>0</v>
      </c>
      <c r="BJ4" t="str">
        <f>Solver!B57</f>
        <v>Alfalfa Meal</v>
      </c>
      <c r="BL4">
        <f>IF(BI4&gt;0.001,1,0)</f>
        <v>0</v>
      </c>
      <c r="BM4">
        <v>4</v>
      </c>
      <c r="BN4">
        <f>PRODUCT(BL4:BM4)</f>
        <v>0</v>
      </c>
      <c r="BO4">
        <f>LARGE(BN$4:BN$46,'Swine Data'!K4-3)</f>
        <v>29</v>
      </c>
      <c r="BQ4">
        <f>BL4*BH4</f>
        <v>0</v>
      </c>
      <c r="BR4">
        <f ca="1">IF(BO4&gt;0,INDIRECT(ADDRESS(BO4,COLUMN(BH4))),0)</f>
        <v>0.03618961968717419</v>
      </c>
    </row>
    <row r="5" spans="1:70" ht="12.75">
      <c r="A5" s="1" t="s">
        <v>99</v>
      </c>
      <c r="G5" t="s">
        <v>25</v>
      </c>
      <c r="K5">
        <f>Solver!G8</f>
        <v>0.543</v>
      </c>
      <c r="BH5" s="5">
        <f ca="1">INDIRECT(ADDRESS(1,'Swine Data'!K5+13))/INDIRECT(ADDRESS(64,ROW(A2)+16))</f>
        <v>0</v>
      </c>
      <c r="BI5" s="5">
        <f ca="1">INDIRECT(ADDRESS(1,'Swine Data'!K5+13))</f>
        <v>0</v>
      </c>
      <c r="BJ5" t="str">
        <f>Solver!B58</f>
        <v>Barley Grain</v>
      </c>
      <c r="BL5">
        <f aca="true" t="shared" si="0" ref="BL5:BL46">IF(BI5&gt;0.001,1,0)</f>
        <v>0</v>
      </c>
      <c r="BM5">
        <f>BM4+1</f>
        <v>5</v>
      </c>
      <c r="BN5">
        <f aca="true" t="shared" si="1" ref="BN5:BN46">PRODUCT(BL5:BM5)</f>
        <v>0</v>
      </c>
      <c r="BO5">
        <f>LARGE(BN$4:BN$46,'Swine Data'!K5-3)</f>
        <v>23</v>
      </c>
      <c r="BQ5">
        <f aca="true" t="shared" si="2" ref="BQ5:BQ46">BL5*BH5</f>
        <v>0</v>
      </c>
      <c r="BR5">
        <f aca="true" ca="1" t="shared" si="3" ref="BR5:BR46">IF(BO5&gt;0,INDIRECT(ADDRESS(BO5,COLUMN(BH5))),0)</f>
        <v>0.3650265748691197</v>
      </c>
    </row>
    <row r="6" spans="1:70" ht="12.75">
      <c r="A6" s="35" t="s">
        <v>132</v>
      </c>
      <c r="B6" s="36" t="s">
        <v>131</v>
      </c>
      <c r="C6" s="34"/>
      <c r="G6" t="s">
        <v>26</v>
      </c>
      <c r="K6">
        <f>Solver!G9</f>
        <v>1.84</v>
      </c>
      <c r="BH6" s="5">
        <f ca="1">INDIRECT(ADDRESS(1,'Swine Data'!K6+13))/INDIRECT(ADDRESS(64,ROW(A3)+16))</f>
        <v>0</v>
      </c>
      <c r="BI6" s="5">
        <f ca="1">INDIRECT(ADDRESS(1,'Swine Data'!K6+13))</f>
        <v>0</v>
      </c>
      <c r="BJ6" t="str">
        <f>Solver!B59</f>
        <v>Beans, Navy</v>
      </c>
      <c r="BL6">
        <f t="shared" si="0"/>
        <v>0</v>
      </c>
      <c r="BM6">
        <f aca="true" t="shared" si="4" ref="BM6:BM46">BM5+1</f>
        <v>6</v>
      </c>
      <c r="BN6">
        <f t="shared" si="1"/>
        <v>0</v>
      </c>
      <c r="BO6">
        <f>LARGE(BN$4:BN$46,'Swine Data'!K6-3)</f>
        <v>12</v>
      </c>
      <c r="BQ6">
        <f t="shared" si="2"/>
        <v>0</v>
      </c>
      <c r="BR6">
        <f ca="1" t="shared" si="3"/>
        <v>0.7227389265049563</v>
      </c>
    </row>
    <row r="7" spans="1:70" ht="12.75">
      <c r="A7" s="19" t="s">
        <v>133</v>
      </c>
      <c r="B7" s="19" t="s">
        <v>105</v>
      </c>
      <c r="C7" t="s">
        <v>106</v>
      </c>
      <c r="G7" t="s">
        <v>27</v>
      </c>
      <c r="K7" s="13">
        <f>Solver!G10</f>
        <v>1560</v>
      </c>
      <c r="L7" s="33" t="str">
        <f>IF(M7&gt;0,"*","")</f>
        <v>*</v>
      </c>
      <c r="M7" s="13">
        <f>IF(Solver!K10=TRUE,Solver!G10,0)</f>
        <v>1560</v>
      </c>
      <c r="O7" s="13">
        <f>SUMPRODUCT(Q7:BG7,Q$1:BG$1)*K4/1000</f>
        <v>1884.430371964528</v>
      </c>
      <c r="Q7" s="13">
        <f>IF(Q$3=TRUE,'FeedStuffs Data'!F3,0)</f>
        <v>0</v>
      </c>
      <c r="R7" s="13">
        <f>IF(R$3=TRUE,'FeedStuffs Data'!G3,0)</f>
        <v>3120</v>
      </c>
      <c r="S7" s="13">
        <f>IF(S3=TRUE,'FeedStuffs Data'!H3,0)</f>
        <v>0</v>
      </c>
      <c r="T7" s="13">
        <f>IF(T3=TRUE,'FeedStuffs Data'!I3,0)</f>
        <v>0</v>
      </c>
      <c r="U7" s="13">
        <f>IF(U3=TRUE,'FeedStuffs Data'!J3,0)</f>
        <v>0</v>
      </c>
      <c r="V7" s="13">
        <f>IF(V3=TRUE,'FeedStuffs Data'!K3,0)</f>
        <v>0</v>
      </c>
      <c r="W7" s="13">
        <f>IF(W3=TRUE,'FeedStuffs Data'!L3,0)</f>
        <v>0</v>
      </c>
      <c r="X7" s="13">
        <f>IF(X3=TRUE,'FeedStuffs Data'!M3,0)</f>
        <v>0</v>
      </c>
      <c r="Y7" s="13">
        <f>IF(Y3=TRUE,'FeedStuffs Data'!N3,0)</f>
        <v>3530</v>
      </c>
      <c r="Z7" s="13">
        <f>IF(Z3=TRUE,'FeedStuffs Data'!O3,0)</f>
        <v>0</v>
      </c>
      <c r="AA7" s="13">
        <f>IF(AA3=TRUE,'FeedStuffs Data'!P3,0)</f>
        <v>4065</v>
      </c>
      <c r="AB7" s="13">
        <f>IF(AB3=TRUE,'FeedStuffs Data'!Q3,0)</f>
        <v>0</v>
      </c>
      <c r="AC7" s="13">
        <f>IF(AC3=TRUE,'FeedStuffs Data'!R3,0)</f>
        <v>0</v>
      </c>
      <c r="AD7" s="13">
        <f>IF(AD3=TRUE,'FeedStuffs Data'!S3,0)</f>
        <v>0</v>
      </c>
      <c r="AE7" s="13">
        <f>IF(AE3=TRUE,'FeedStuffs Data'!T3,0)</f>
        <v>0</v>
      </c>
      <c r="AF7" s="13">
        <f>IF(AF3=TRUE,'FeedStuffs Data'!U3,0)</f>
        <v>0</v>
      </c>
      <c r="AG7" s="13">
        <f>IF(AG3=TRUE,'FeedStuffs Data'!V3,0)</f>
        <v>0</v>
      </c>
      <c r="AH7" s="13">
        <f>IF(AH3=TRUE,'FeedStuffs Data'!W3,0)</f>
        <v>0</v>
      </c>
      <c r="AI7" s="13">
        <f>IF(AI3=TRUE,'FeedStuffs Data'!X3,0)</f>
        <v>0</v>
      </c>
      <c r="AJ7" s="13">
        <f>IF(AJ3=TRUE,'FeedStuffs Data'!Y3,0)</f>
        <v>3409</v>
      </c>
      <c r="AK7" s="13">
        <f>IF(AK3=TRUE,'FeedStuffs Data'!Z3,0)</f>
        <v>4035</v>
      </c>
      <c r="AL7" s="13">
        <f>IF(AL3=TRUE,'FeedStuffs Data'!AA3,0)</f>
        <v>0</v>
      </c>
      <c r="AM7" s="13">
        <f>IF(AM3=TRUE,'FeedStuffs Data'!AB3,0)</f>
        <v>0</v>
      </c>
      <c r="AN7" s="13">
        <f>IF(AN3=TRUE,'FeedStuffs Data'!AC3,0)</f>
        <v>3402</v>
      </c>
      <c r="AO7" s="13">
        <f>IF(AO3=TRUE,'FeedStuffs Data'!AD3,0)</f>
        <v>0</v>
      </c>
      <c r="AP7" s="13">
        <f>IF(AP3=TRUE,'FeedStuffs Data'!AE3,0)</f>
        <v>0</v>
      </c>
      <c r="AQ7" s="13">
        <f>IF(AQ3=TRUE,'FeedStuffs Data'!AF3,0)</f>
        <v>0</v>
      </c>
      <c r="AR7" s="13">
        <f>IF(AR3=TRUE,'FeedStuffs Data'!AG3,0)</f>
        <v>0</v>
      </c>
      <c r="AS7" s="13">
        <f>IF(AS3=TRUE,'FeedStuffs Data'!AH3,0)</f>
        <v>0</v>
      </c>
      <c r="AT7" s="13">
        <f>IF(AT3=TRUE,'FeedStuffs Data'!AI3,0)</f>
        <v>0</v>
      </c>
      <c r="AU7" s="13">
        <f>IF(AU3=TRUE,'FeedStuffs Data'!AJ3,0)</f>
        <v>0</v>
      </c>
      <c r="AV7" s="13">
        <f>IF(AV3=TRUE,'FeedStuffs Data'!AK3,0)</f>
        <v>0</v>
      </c>
      <c r="AW7" s="13">
        <f>IF(AW3=TRUE,'FeedStuffs Data'!AL3,0)</f>
        <v>0</v>
      </c>
      <c r="AX7" s="13">
        <f>IF(AX3=TRUE,'FeedStuffs Data'!AM3,0)</f>
        <v>0</v>
      </c>
      <c r="AY7" s="13">
        <f>IF(AY3=TRUE,'FeedStuffs Data'!AN3,0)</f>
        <v>0</v>
      </c>
      <c r="AZ7" s="13">
        <f>IF(AZ3=TRUE,'FeedStuffs Data'!AO3,0)</f>
        <v>0</v>
      </c>
      <c r="BA7" s="13">
        <f>IF(BA3=TRUE,'FeedStuffs Data'!AP3,0)</f>
        <v>0</v>
      </c>
      <c r="BB7" s="13">
        <f>IF(BB3=TRUE,'FeedStuffs Data'!AQ3,0)</f>
        <v>0</v>
      </c>
      <c r="BC7" s="13">
        <f>IF(BC3=TRUE,'FeedStuffs Data'!AR3,0)</f>
        <v>0</v>
      </c>
      <c r="BD7" s="13">
        <f>IF(BD3=TRUE,'FeedStuffs Data'!AS3,0)</f>
        <v>0</v>
      </c>
      <c r="BE7" s="13">
        <f>IF(BE3=TRUE,'FeedStuffs Data'!AT3,0)</f>
        <v>0</v>
      </c>
      <c r="BF7" s="13">
        <f>IF(BF3=TRUE,'FeedStuffs Data'!AU3,0)</f>
        <v>0</v>
      </c>
      <c r="BG7" s="13">
        <f>IF(BG3=TRUE,'FeedStuffs Data'!AV3,0)</f>
        <v>0</v>
      </c>
      <c r="BH7" s="5">
        <f ca="1">INDIRECT(ADDRESS(1,'Swine Data'!K7+13))/INDIRECT(ADDRESS(64,ROW(A4)+16))</f>
        <v>0</v>
      </c>
      <c r="BI7" s="5">
        <f ca="1">INDIRECT(ADDRESS(1,'Swine Data'!K7+13))</f>
        <v>0</v>
      </c>
      <c r="BJ7" t="str">
        <f>Solver!B60</f>
        <v>Beet Pulp, dried</v>
      </c>
      <c r="BL7">
        <f t="shared" si="0"/>
        <v>0</v>
      </c>
      <c r="BM7">
        <f t="shared" si="4"/>
        <v>7</v>
      </c>
      <c r="BN7">
        <f t="shared" si="1"/>
        <v>0</v>
      </c>
      <c r="BO7">
        <f>LARGE(BN$4:BN$46,'Swine Data'!K7-3)</f>
        <v>0</v>
      </c>
      <c r="BQ7">
        <f t="shared" si="2"/>
        <v>0</v>
      </c>
      <c r="BR7">
        <f ca="1" t="shared" si="3"/>
        <v>0</v>
      </c>
    </row>
    <row r="8" spans="1:70" ht="12.75">
      <c r="A8" s="5">
        <f aca="true" ca="1" t="shared" si="5" ref="A8:A47">IF(BO4&lt;&gt;0,INDIRECT(ADDRESS(BO4,61)),"")</f>
        <v>0.03546582729343071</v>
      </c>
      <c r="B8" s="5">
        <f>IF(BR4&lt;&gt;0,BR4/BR$3,"")</f>
        <v>0.032198456156330844</v>
      </c>
      <c r="C8" s="18">
        <f aca="true" t="shared" si="6" ref="C8:C47">IF(ISNUMBER(A8),A8*2000,"")</f>
        <v>70.93165458686141</v>
      </c>
      <c r="D8" t="str">
        <f aca="true" ca="1" t="shared" si="7" ref="D8:D47">IF(BO4&gt;0,INDIRECT(ADDRESS(BO4,62)),"")</f>
        <v>60-50 Base</v>
      </c>
      <c r="G8" t="s">
        <v>28</v>
      </c>
      <c r="K8" s="13">
        <f>Solver!G11</f>
        <v>1490</v>
      </c>
      <c r="L8" s="33" t="str">
        <f aca="true" t="shared" si="8" ref="L8:L13">IF(M8&gt;0,"*","")</f>
        <v>*</v>
      </c>
      <c r="M8" s="13">
        <f>IF(Solver!K11=TRUE,Solver!G11,0)</f>
        <v>1490</v>
      </c>
      <c r="O8" s="13">
        <f>SUMPRODUCT(Q8:BG8,Q$1:BG$1)*K4/1000</f>
        <v>1810.4811688208144</v>
      </c>
      <c r="Q8" s="13">
        <f>IF(Q$3=TRUE,'FeedStuffs Data'!F4,0)</f>
        <v>0</v>
      </c>
      <c r="R8" s="13">
        <f>IF(R$3=TRUE,'FeedStuffs Data'!G4,0)</f>
        <v>3040</v>
      </c>
      <c r="S8" s="13">
        <f>IF(S$3=TRUE,'FeedStuffs Data'!H4,0)</f>
        <v>0</v>
      </c>
      <c r="T8" s="13">
        <f>IF(T$3=TRUE,'FeedStuffs Data'!I4,0)</f>
        <v>0</v>
      </c>
      <c r="U8" s="13">
        <f>IF(U$3=TRUE,'FeedStuffs Data'!J4,0)</f>
        <v>0</v>
      </c>
      <c r="V8" s="13">
        <f>IF(V$3=TRUE,'FeedStuffs Data'!K4,0)</f>
        <v>0</v>
      </c>
      <c r="W8" s="13">
        <f>IF(W$3=TRUE,'FeedStuffs Data'!L4,0)</f>
        <v>0</v>
      </c>
      <c r="X8" s="13">
        <f>IF(X$3=TRUE,'FeedStuffs Data'!M4,0)</f>
        <v>0</v>
      </c>
      <c r="Y8" s="13">
        <f>IF(Y$3=TRUE,'FeedStuffs Data'!N4,0)</f>
        <v>3420</v>
      </c>
      <c r="Z8" s="13">
        <f>IF(Z$3=TRUE,'FeedStuffs Data'!O4,0)</f>
        <v>0</v>
      </c>
      <c r="AA8" s="13">
        <f>IF(AA$3=TRUE,'FeedStuffs Data'!P4,0)</f>
        <v>3585</v>
      </c>
      <c r="AB8" s="13">
        <f>IF(AB$3=TRUE,'FeedStuffs Data'!Q4,0)</f>
        <v>0</v>
      </c>
      <c r="AC8" s="13">
        <f>IF(AC$3=TRUE,'FeedStuffs Data'!R4,0)</f>
        <v>0</v>
      </c>
      <c r="AD8" s="13">
        <f>IF(AD$3=TRUE,'FeedStuffs Data'!S4,0)</f>
        <v>0</v>
      </c>
      <c r="AE8" s="13">
        <f>IF(AE$3=TRUE,'FeedStuffs Data'!T4,0)</f>
        <v>0</v>
      </c>
      <c r="AF8" s="13">
        <f>IF(AF$3=TRUE,'FeedStuffs Data'!U4,0)</f>
        <v>0</v>
      </c>
      <c r="AG8" s="13">
        <f>IF(AG$3=TRUE,'FeedStuffs Data'!V4,0)</f>
        <v>0</v>
      </c>
      <c r="AH8" s="13">
        <f>IF(AH$3=TRUE,'FeedStuffs Data'!W4,0)</f>
        <v>0</v>
      </c>
      <c r="AI8" s="13">
        <f>IF(AI$3=TRUE,'FeedStuffs Data'!X4,0)</f>
        <v>0</v>
      </c>
      <c r="AJ8" s="13">
        <f>IF(AJ$3=TRUE,'FeedStuffs Data'!Y4,0)</f>
        <v>3220</v>
      </c>
      <c r="AK8" s="13">
        <f>IF(AK$3=TRUE,'FeedStuffs Data'!Z4,0)</f>
        <v>3625</v>
      </c>
      <c r="AL8" s="13">
        <f>IF(AL$3=TRUE,'FeedStuffs Data'!AA4,0)</f>
        <v>0</v>
      </c>
      <c r="AM8" s="13">
        <f>IF(AM$3=TRUE,'FeedStuffs Data'!AB4,0)</f>
        <v>0</v>
      </c>
      <c r="AN8" s="13">
        <f>IF(AN$3=TRUE,'FeedStuffs Data'!AC4,0)</f>
        <v>3300</v>
      </c>
      <c r="AO8" s="13">
        <f>IF(AO$3=TRUE,'FeedStuffs Data'!AD4,0)</f>
        <v>0</v>
      </c>
      <c r="AP8" s="13">
        <f>IF(AP$3=TRUE,'FeedStuffs Data'!AE4,0)</f>
        <v>0</v>
      </c>
      <c r="AQ8" s="13">
        <f>IF(AQ$3=TRUE,'FeedStuffs Data'!AF4,0)</f>
        <v>0</v>
      </c>
      <c r="AR8" s="13">
        <f>IF(AR$3=TRUE,'FeedStuffs Data'!AG4,0)</f>
        <v>0</v>
      </c>
      <c r="AS8" s="13">
        <f>IF(AS$3=TRUE,'FeedStuffs Data'!AH4,0)</f>
        <v>0</v>
      </c>
      <c r="AT8" s="13">
        <f>IF(AT$3=TRUE,'FeedStuffs Data'!AI4,0)</f>
        <v>0</v>
      </c>
      <c r="AU8" s="13">
        <f>IF(AU$3=TRUE,'FeedStuffs Data'!AJ4,0)</f>
        <v>0</v>
      </c>
      <c r="AV8" s="13">
        <f>IF(AV$3=TRUE,'FeedStuffs Data'!AK4,0)</f>
        <v>0</v>
      </c>
      <c r="AW8" s="13">
        <f>IF(AW$3=TRUE,'FeedStuffs Data'!AL4,0)</f>
        <v>0</v>
      </c>
      <c r="AX8" s="13">
        <f>IF(AX$3=TRUE,'FeedStuffs Data'!AM4,0)</f>
        <v>0</v>
      </c>
      <c r="AY8" s="13">
        <f>IF(AY$3=TRUE,'FeedStuffs Data'!AN4,0)</f>
        <v>0</v>
      </c>
      <c r="AZ8" s="13">
        <f>IF(AZ$3=TRUE,'FeedStuffs Data'!AO4,0)</f>
        <v>0</v>
      </c>
      <c r="BA8" s="13">
        <f>IF(BA$3=TRUE,'FeedStuffs Data'!AP4,0)</f>
        <v>0</v>
      </c>
      <c r="BB8" s="13">
        <f>IF(BB$3=TRUE,'FeedStuffs Data'!AQ4,0)</f>
        <v>0</v>
      </c>
      <c r="BC8" s="13">
        <f>IF(BC$3=TRUE,'FeedStuffs Data'!AR4,0)</f>
        <v>0</v>
      </c>
      <c r="BD8" s="13">
        <f>IF(BD$3=TRUE,'FeedStuffs Data'!AS4,0)</f>
        <v>0</v>
      </c>
      <c r="BE8" s="13">
        <f>IF(BE$3=TRUE,'FeedStuffs Data'!AT4,0)</f>
        <v>0</v>
      </c>
      <c r="BF8" s="13">
        <f>IF(BF$3=TRUE,'FeedStuffs Data'!AU4,0)</f>
        <v>0</v>
      </c>
      <c r="BG8" s="13">
        <f>IF(BG$3=TRUE,'FeedStuffs Data'!AV4,0)</f>
        <v>0</v>
      </c>
      <c r="BH8" s="5">
        <f ca="1">INDIRECT(ADDRESS(1,'Swine Data'!K8+13))/INDIRECT(ADDRESS(64,ROW(A5)+16))</f>
        <v>0</v>
      </c>
      <c r="BI8" s="5">
        <f ca="1">INDIRECT(ADDRESS(1,'Swine Data'!K8+13))</f>
        <v>0</v>
      </c>
      <c r="BJ8" t="str">
        <f>Solver!B61</f>
        <v>Blood Meal, spray dried</v>
      </c>
      <c r="BL8">
        <f t="shared" si="0"/>
        <v>0</v>
      </c>
      <c r="BM8">
        <f t="shared" si="4"/>
        <v>8</v>
      </c>
      <c r="BN8">
        <f t="shared" si="1"/>
        <v>0</v>
      </c>
      <c r="BO8">
        <f>LARGE(BN$4:BN$46,'Swine Data'!K8-3)</f>
        <v>0</v>
      </c>
      <c r="BQ8">
        <f t="shared" si="2"/>
        <v>0</v>
      </c>
      <c r="BR8">
        <f ca="1" t="shared" si="3"/>
        <v>0</v>
      </c>
    </row>
    <row r="9" spans="1:70" ht="12.75">
      <c r="A9" s="5">
        <f ca="1" t="shared" si="5"/>
        <v>0.32852391738220776</v>
      </c>
      <c r="B9" s="5">
        <f aca="true" t="shared" si="9" ref="B9:B47">IF(BR5&lt;&gt;0,BR5/BR$3,"")</f>
        <v>0.32476970657374454</v>
      </c>
      <c r="C9" s="18">
        <f t="shared" si="6"/>
        <v>657.0478347644155</v>
      </c>
      <c r="D9" t="str">
        <f ca="1" t="shared" si="7"/>
        <v>Soybean Meal</v>
      </c>
      <c r="G9" t="s">
        <v>29</v>
      </c>
      <c r="K9">
        <f>Solver!G12</f>
        <v>3240</v>
      </c>
      <c r="L9" s="33">
        <f t="shared" si="8"/>
      </c>
      <c r="M9">
        <f>IF(Solver!K12=TRUE,Solver!G12,0)</f>
        <v>0</v>
      </c>
      <c r="O9" s="13">
        <f>O8/K4*1000</f>
        <v>3233.0020871800257</v>
      </c>
      <c r="Q9" s="13">
        <f>IF($K4&gt;0,Q8,0)</f>
        <v>0</v>
      </c>
      <c r="R9" s="13">
        <f aca="true" t="shared" si="10" ref="R9:BG9">IF($K4&gt;0,R8,0)</f>
        <v>3040</v>
      </c>
      <c r="S9" s="13">
        <f t="shared" si="10"/>
        <v>0</v>
      </c>
      <c r="T9" s="13">
        <f t="shared" si="10"/>
        <v>0</v>
      </c>
      <c r="U9" s="13">
        <f t="shared" si="10"/>
        <v>0</v>
      </c>
      <c r="V9" s="13">
        <f t="shared" si="10"/>
        <v>0</v>
      </c>
      <c r="W9" s="13">
        <f t="shared" si="10"/>
        <v>0</v>
      </c>
      <c r="X9" s="13">
        <f t="shared" si="10"/>
        <v>0</v>
      </c>
      <c r="Y9" s="13">
        <f t="shared" si="10"/>
        <v>3420</v>
      </c>
      <c r="Z9" s="13">
        <f t="shared" si="10"/>
        <v>0</v>
      </c>
      <c r="AA9" s="13">
        <f t="shared" si="10"/>
        <v>3585</v>
      </c>
      <c r="AB9" s="13">
        <f t="shared" si="10"/>
        <v>0</v>
      </c>
      <c r="AC9" s="13">
        <f t="shared" si="10"/>
        <v>0</v>
      </c>
      <c r="AD9" s="13">
        <f t="shared" si="10"/>
        <v>0</v>
      </c>
      <c r="AE9" s="13">
        <f t="shared" si="10"/>
        <v>0</v>
      </c>
      <c r="AF9" s="13">
        <f t="shared" si="10"/>
        <v>0</v>
      </c>
      <c r="AG9" s="13">
        <f t="shared" si="10"/>
        <v>0</v>
      </c>
      <c r="AH9" s="13">
        <f t="shared" si="10"/>
        <v>0</v>
      </c>
      <c r="AI9" s="13">
        <f t="shared" si="10"/>
        <v>0</v>
      </c>
      <c r="AJ9" s="13">
        <f t="shared" si="10"/>
        <v>3220</v>
      </c>
      <c r="AK9" s="13">
        <f t="shared" si="10"/>
        <v>3625</v>
      </c>
      <c r="AL9" s="13">
        <f t="shared" si="10"/>
        <v>0</v>
      </c>
      <c r="AM9" s="13">
        <f t="shared" si="10"/>
        <v>0</v>
      </c>
      <c r="AN9" s="13">
        <f t="shared" si="10"/>
        <v>3300</v>
      </c>
      <c r="AO9" s="13">
        <f t="shared" si="10"/>
        <v>0</v>
      </c>
      <c r="AP9" s="13">
        <f t="shared" si="10"/>
        <v>0</v>
      </c>
      <c r="AQ9" s="13">
        <f t="shared" si="10"/>
        <v>0</v>
      </c>
      <c r="AR9" s="13">
        <f t="shared" si="10"/>
        <v>0</v>
      </c>
      <c r="AS9" s="13">
        <f t="shared" si="10"/>
        <v>0</v>
      </c>
      <c r="AT9" s="13">
        <f t="shared" si="10"/>
        <v>0</v>
      </c>
      <c r="AU9" s="13">
        <f t="shared" si="10"/>
        <v>0</v>
      </c>
      <c r="AV9" s="13">
        <f t="shared" si="10"/>
        <v>0</v>
      </c>
      <c r="AW9" s="13">
        <f t="shared" si="10"/>
        <v>0</v>
      </c>
      <c r="AX9" s="13">
        <f t="shared" si="10"/>
        <v>0</v>
      </c>
      <c r="AY9" s="13">
        <f t="shared" si="10"/>
        <v>0</v>
      </c>
      <c r="AZ9" s="13">
        <f t="shared" si="10"/>
        <v>0</v>
      </c>
      <c r="BA9" s="13">
        <f t="shared" si="10"/>
        <v>0</v>
      </c>
      <c r="BB9" s="13">
        <f t="shared" si="10"/>
        <v>0</v>
      </c>
      <c r="BC9" s="13">
        <f t="shared" si="10"/>
        <v>0</v>
      </c>
      <c r="BD9" s="13">
        <f t="shared" si="10"/>
        <v>0</v>
      </c>
      <c r="BE9" s="13">
        <f t="shared" si="10"/>
        <v>0</v>
      </c>
      <c r="BF9" s="13">
        <f t="shared" si="10"/>
        <v>0</v>
      </c>
      <c r="BG9" s="13">
        <f t="shared" si="10"/>
        <v>0</v>
      </c>
      <c r="BH9" s="5">
        <f ca="1">INDIRECT(ADDRESS(1,'Swine Data'!K9+13))/INDIRECT(ADDRESS(64,ROW(A6)+16))</f>
        <v>0</v>
      </c>
      <c r="BI9" s="5">
        <f ca="1">INDIRECT(ADDRESS(1,'Swine Data'!K9+13))</f>
        <v>0</v>
      </c>
      <c r="BJ9" t="str">
        <f>Solver!B62</f>
        <v>Brewers Grains, dried</v>
      </c>
      <c r="BL9">
        <f t="shared" si="0"/>
        <v>0</v>
      </c>
      <c r="BM9">
        <f>BM8+1</f>
        <v>9</v>
      </c>
      <c r="BN9">
        <f t="shared" si="1"/>
        <v>0</v>
      </c>
      <c r="BO9">
        <f>LARGE(BN$4:BN$46,'Swine Data'!K9-3)</f>
        <v>0</v>
      </c>
      <c r="BQ9">
        <f t="shared" si="2"/>
        <v>0</v>
      </c>
      <c r="BR9">
        <f ca="1" t="shared" si="3"/>
        <v>0</v>
      </c>
    </row>
    <row r="10" spans="1:70" ht="12.75">
      <c r="A10" s="5">
        <f ca="1" t="shared" si="5"/>
        <v>0.6360102553243615</v>
      </c>
      <c r="B10" s="5">
        <f t="shared" si="9"/>
        <v>0.6430318372699246</v>
      </c>
      <c r="C10" s="18">
        <f t="shared" si="6"/>
        <v>1272.020510648723</v>
      </c>
      <c r="D10" t="str">
        <f ca="1" t="shared" si="7"/>
        <v>Corn Grain</v>
      </c>
      <c r="G10" t="s">
        <v>30</v>
      </c>
      <c r="K10" s="10">
        <f>Solver!G13</f>
        <v>0.2</v>
      </c>
      <c r="L10" s="33" t="str">
        <f t="shared" si="8"/>
        <v>*</v>
      </c>
      <c r="M10" s="5">
        <f>IF(Solver!K13=TRUE,Solver!G13,0)</f>
        <v>0.2</v>
      </c>
      <c r="N10" s="10"/>
      <c r="O10" s="5">
        <f>SUMPRODUCT(Q10:BG10,Q$1:BG$1)</f>
        <v>0.2000000000000007</v>
      </c>
      <c r="Q10" s="5">
        <f>IF(Q$3=TRUE,'FeedStuffs Data'!F5,0)</f>
        <v>0</v>
      </c>
      <c r="R10" s="5">
        <f>IF(R$3=TRUE,'FeedStuffs Data'!G5,0)</f>
        <v>0.115</v>
      </c>
      <c r="S10" s="5">
        <f>IF(S$3=TRUE,'FeedStuffs Data'!H5,0)</f>
        <v>0</v>
      </c>
      <c r="T10" s="5">
        <f>IF(T$3=TRUE,'FeedStuffs Data'!I5,0)</f>
        <v>0</v>
      </c>
      <c r="U10" s="5">
        <f>IF(U$3=TRUE,'FeedStuffs Data'!J5,0)</f>
        <v>0</v>
      </c>
      <c r="V10" s="5">
        <f>IF(V$3=TRUE,'FeedStuffs Data'!K5,0)</f>
        <v>0</v>
      </c>
      <c r="W10" s="5">
        <f>IF(W$3=TRUE,'FeedStuffs Data'!L5,0)</f>
        <v>0</v>
      </c>
      <c r="X10" s="5">
        <f>IF(X$3=TRUE,'FeedStuffs Data'!M5,0)</f>
        <v>0</v>
      </c>
      <c r="Y10" s="5">
        <f>IF(Y$3=TRUE,'FeedStuffs Data'!N5,0)</f>
        <v>0.082</v>
      </c>
      <c r="Z10" s="5">
        <f>IF(Z$3=TRUE,'FeedStuffs Data'!O5,0)</f>
        <v>0</v>
      </c>
      <c r="AA10" s="5">
        <f>IF(AA$3=TRUE,'FeedStuffs Data'!P5,0)</f>
        <v>0.612</v>
      </c>
      <c r="AB10" s="5">
        <f>IF(AB$3=TRUE,'FeedStuffs Data'!Q5,0)</f>
        <v>0</v>
      </c>
      <c r="AC10" s="5">
        <f>IF(AC$3=TRUE,'FeedStuffs Data'!R5,0)</f>
        <v>0</v>
      </c>
      <c r="AD10" s="5">
        <f>IF(AD$3=TRUE,'FeedStuffs Data'!S5,0)</f>
        <v>0</v>
      </c>
      <c r="AE10" s="5">
        <f>IF(AE$3=TRUE,'FeedStuffs Data'!T5,0)</f>
        <v>0</v>
      </c>
      <c r="AF10" s="5">
        <f>IF(AF$3=TRUE,'FeedStuffs Data'!U5,0)</f>
        <v>0</v>
      </c>
      <c r="AG10" s="5">
        <f>IF(AG$3=TRUE,'FeedStuffs Data'!V5,0)</f>
        <v>0</v>
      </c>
      <c r="AH10" s="5">
        <f>IF(AH$3=TRUE,'FeedStuffs Data'!W5,0)</f>
        <v>0</v>
      </c>
      <c r="AI10" s="5">
        <f>IF(AI$3=TRUE,'FeedStuffs Data'!X5,0)</f>
        <v>0</v>
      </c>
      <c r="AJ10" s="5">
        <f>IF(AJ$3=TRUE,'FeedStuffs Data'!Y5,0)</f>
        <v>0.444</v>
      </c>
      <c r="AK10" s="5">
        <f>IF(AK$3=TRUE,'FeedStuffs Data'!Z5,0)</f>
        <v>0.367</v>
      </c>
      <c r="AL10" s="5">
        <f>IF(AL$3=TRUE,'FeedStuffs Data'!AA5,0)</f>
        <v>0</v>
      </c>
      <c r="AM10" s="5">
        <f>IF(AM$3=TRUE,'FeedStuffs Data'!AB5,0)</f>
        <v>0</v>
      </c>
      <c r="AN10" s="5">
        <f>IF(AN$3=TRUE,'FeedStuffs Data'!AC5,0)</f>
        <v>0.114</v>
      </c>
      <c r="AO10" s="5">
        <f>IF(AO$3=TRUE,'FeedStuffs Data'!AD5,0)</f>
        <v>0</v>
      </c>
      <c r="AP10" s="5">
        <f>IF(AP$3=TRUE,'FeedStuffs Data'!AE5,0)</f>
        <v>0.0559</v>
      </c>
      <c r="AQ10" s="5">
        <f>IF(AQ$3=TRUE,'FeedStuffs Data'!AF5,0)</f>
        <v>0</v>
      </c>
      <c r="AR10" s="5">
        <f>IF(AR$3=TRUE,'FeedStuffs Data'!AG5,0)</f>
        <v>0</v>
      </c>
      <c r="AS10" s="5">
        <f>IF(AS$3=TRUE,'FeedStuffs Data'!AH5,0)</f>
        <v>0</v>
      </c>
      <c r="AT10" s="5">
        <f>IF(AT$3=TRUE,'FeedStuffs Data'!AI5,0)</f>
        <v>0</v>
      </c>
      <c r="AU10" s="5">
        <f>IF(AU$3=TRUE,'FeedStuffs Data'!AJ5,0)</f>
        <v>0</v>
      </c>
      <c r="AV10" s="5">
        <f>IF(AV$3=TRUE,'FeedStuffs Data'!AK5,0)</f>
        <v>0</v>
      </c>
      <c r="AW10" s="5">
        <f>IF(AW$3=TRUE,'FeedStuffs Data'!AL5,0)</f>
        <v>0</v>
      </c>
      <c r="AX10" s="5">
        <f>IF(AX$3=TRUE,'FeedStuffs Data'!AM5,0)</f>
        <v>0</v>
      </c>
      <c r="AY10" s="5">
        <f>IF(AY$3=TRUE,'FeedStuffs Data'!AN5,0)</f>
        <v>0</v>
      </c>
      <c r="AZ10" s="5">
        <f>IF(AZ$3=TRUE,'FeedStuffs Data'!AO5,0)</f>
        <v>0</v>
      </c>
      <c r="BA10" s="5">
        <f>IF(BA$3=TRUE,'FeedStuffs Data'!AP5,0)</f>
        <v>0</v>
      </c>
      <c r="BB10" s="5">
        <f>IF(BB$3=TRUE,'FeedStuffs Data'!AQ5,0)</f>
        <v>0</v>
      </c>
      <c r="BC10" s="5">
        <f>IF(BC$3=TRUE,'FeedStuffs Data'!AR5,0)</f>
        <v>0</v>
      </c>
      <c r="BD10" s="5">
        <f>IF(BD$3=TRUE,'FeedStuffs Data'!AS5,0)</f>
        <v>0</v>
      </c>
      <c r="BE10" s="5">
        <f>IF(BE$3=TRUE,'FeedStuffs Data'!AT5,0)</f>
        <v>0</v>
      </c>
      <c r="BF10" s="5">
        <f>IF(BF$3=TRUE,'FeedStuffs Data'!AU5,0)</f>
        <v>0</v>
      </c>
      <c r="BG10" s="5">
        <f>IF(BG$3=TRUE,'FeedStuffs Data'!AV5,0)</f>
        <v>0</v>
      </c>
      <c r="BH10" s="5">
        <f ca="1">INDIRECT(ADDRESS(1,'Swine Data'!K10+13))/INDIRECT(ADDRESS(64,ROW(A7)+16))</f>
        <v>0</v>
      </c>
      <c r="BI10" s="5">
        <f ca="1">INDIRECT(ADDRESS(1,'Swine Data'!K10+13))</f>
        <v>0</v>
      </c>
      <c r="BJ10" t="str">
        <f>Solver!B63</f>
        <v>Canola Seed Meal</v>
      </c>
      <c r="BL10">
        <f t="shared" si="0"/>
        <v>0</v>
      </c>
      <c r="BM10">
        <f t="shared" si="4"/>
        <v>10</v>
      </c>
      <c r="BN10">
        <f t="shared" si="1"/>
        <v>0</v>
      </c>
      <c r="BO10">
        <f>LARGE(BN$4:BN$46,'Swine Data'!K10-3)</f>
        <v>0</v>
      </c>
      <c r="BQ10">
        <f t="shared" si="2"/>
        <v>0</v>
      </c>
      <c r="BR10">
        <f ca="1" t="shared" si="3"/>
        <v>0</v>
      </c>
    </row>
    <row r="11" spans="1:70" ht="12.75">
      <c r="A11" s="5">
        <f ca="1" t="shared" si="5"/>
      </c>
      <c r="B11" s="5">
        <f t="shared" si="9"/>
      </c>
      <c r="C11" s="18">
        <f t="shared" si="6"/>
      </c>
      <c r="D11">
        <f ca="1" t="shared" si="7"/>
      </c>
      <c r="G11" t="s">
        <v>119</v>
      </c>
      <c r="K11" s="10"/>
      <c r="L11" s="33">
        <f t="shared" si="8"/>
      </c>
      <c r="M11" s="5">
        <v>0</v>
      </c>
      <c r="N11" s="10"/>
      <c r="O11" s="5">
        <f>SUMPRODUCT(Q11:BG11,Q$1:BG$1)</f>
        <v>0.026510132282881297</v>
      </c>
      <c r="Q11" s="5">
        <f>IF(Q$3=TRUE,'FeedStuffs Data'!F6,0)</f>
        <v>0</v>
      </c>
      <c r="R11" s="5">
        <f>IF(R$3=TRUE,'FeedStuffs Data'!G6,0)</f>
        <v>0.017</v>
      </c>
      <c r="S11" s="5">
        <f>IF(S$3=TRUE,'FeedStuffs Data'!H6,0)</f>
        <v>0</v>
      </c>
      <c r="T11" s="5">
        <f>IF(T$3=TRUE,'FeedStuffs Data'!I6,0)</f>
        <v>0</v>
      </c>
      <c r="U11" s="5">
        <f>IF(U$3=TRUE,'FeedStuffs Data'!J6,0)</f>
        <v>0</v>
      </c>
      <c r="V11" s="5">
        <f>IF(V$3=TRUE,'FeedStuffs Data'!K6,0)</f>
        <v>0</v>
      </c>
      <c r="W11" s="5">
        <f>IF(W$3=TRUE,'FeedStuffs Data'!L6,0)</f>
        <v>0</v>
      </c>
      <c r="X11" s="5">
        <f>IF(X$3=TRUE,'FeedStuffs Data'!M6,0)</f>
        <v>0</v>
      </c>
      <c r="Y11" s="5">
        <f>IF(Y$3=TRUE,'FeedStuffs Data'!N6,0)</f>
        <v>0.036</v>
      </c>
      <c r="Z11" s="5">
        <f>IF(Z$3=TRUE,'FeedStuffs Data'!O6,0)</f>
        <v>0</v>
      </c>
      <c r="AA11" s="5">
        <f>IF(AA$3=TRUE,'FeedStuffs Data'!P6,0)</f>
        <v>0.018</v>
      </c>
      <c r="AB11" s="5">
        <f>IF(AB$3=TRUE,'FeedStuffs Data'!Q6,0)</f>
        <v>0</v>
      </c>
      <c r="AC11" s="5">
        <f>IF(AC$3=TRUE,'FeedStuffs Data'!R6,0)</f>
        <v>0</v>
      </c>
      <c r="AD11" s="5">
        <f>IF(AD$3=TRUE,'FeedStuffs Data'!S6,0)</f>
        <v>0</v>
      </c>
      <c r="AE11" s="5">
        <f>IF(AE$3=TRUE,'FeedStuffs Data'!T6,0)</f>
        <v>0</v>
      </c>
      <c r="AF11" s="5">
        <f>IF(AF$3=TRUE,'FeedStuffs Data'!U6,0)</f>
        <v>0</v>
      </c>
      <c r="AG11" s="5">
        <f>IF(AG$3=TRUE,'FeedStuffs Data'!V6,0)</f>
        <v>0</v>
      </c>
      <c r="AH11" s="5">
        <f>IF(AH$3=TRUE,'FeedStuffs Data'!W6,0)</f>
        <v>0</v>
      </c>
      <c r="AI11" s="5">
        <f>IF(AI$3=TRUE,'FeedStuffs Data'!X6,0)</f>
        <v>0</v>
      </c>
      <c r="AJ11" s="5">
        <f>IF(AJ$3=TRUE,'FeedStuffs Data'!Y6,0)</f>
        <v>0.011</v>
      </c>
      <c r="AK11" s="5">
        <f>IF(AK$3=TRUE,'FeedStuffs Data'!Z6,0)</f>
        <v>0.188</v>
      </c>
      <c r="AL11" s="5">
        <f>IF(AL$3=TRUE,'FeedStuffs Data'!AA6,0)</f>
        <v>0</v>
      </c>
      <c r="AM11" s="5">
        <f>IF(AM$3=TRUE,'FeedStuffs Data'!AB6,0)</f>
        <v>0</v>
      </c>
      <c r="AN11" s="5">
        <f>IF(AN$3=TRUE,'FeedStuffs Data'!AC6,0)</f>
        <v>0.016</v>
      </c>
      <c r="AO11" s="5">
        <f>IF(AO$3=TRUE,'FeedStuffs Data'!AD6,0)</f>
        <v>0</v>
      </c>
      <c r="AP11" s="5">
        <f>IF(AP$3=TRUE,'FeedStuffs Data'!AE6,0)</f>
        <v>0</v>
      </c>
      <c r="AQ11" s="5">
        <f>IF(AQ$3=TRUE,'FeedStuffs Data'!AF6,0)</f>
        <v>0</v>
      </c>
      <c r="AR11" s="5">
        <f>IF(AR$3=TRUE,'FeedStuffs Data'!AG6,0)</f>
        <v>0</v>
      </c>
      <c r="AS11" s="5">
        <f>IF(AS$3=TRUE,'FeedStuffs Data'!AH6,0)</f>
        <v>0</v>
      </c>
      <c r="AT11" s="5">
        <f>IF(AT$3=TRUE,'FeedStuffs Data'!AI6,0)</f>
        <v>0</v>
      </c>
      <c r="AU11" s="5">
        <f>IF(AU$3=TRUE,'FeedStuffs Data'!AJ6,0)</f>
        <v>0</v>
      </c>
      <c r="AV11" s="5">
        <f>IF(AV$3=TRUE,'FeedStuffs Data'!AK6,0)</f>
        <v>0</v>
      </c>
      <c r="AW11" s="5">
        <f>IF(AW$3=TRUE,'FeedStuffs Data'!AL6,0)</f>
        <v>0</v>
      </c>
      <c r="AX11" s="5">
        <f>IF(AX$3=TRUE,'FeedStuffs Data'!AM6,0)</f>
        <v>0</v>
      </c>
      <c r="AY11" s="5">
        <f>IF(AY$3=TRUE,'FeedStuffs Data'!AN6,0)</f>
        <v>0</v>
      </c>
      <c r="AZ11" s="5">
        <f>IF(AZ$3=TRUE,'FeedStuffs Data'!AO6,0)</f>
        <v>0</v>
      </c>
      <c r="BA11" s="5">
        <f>IF(BA$3=TRUE,'FeedStuffs Data'!AP6,0)</f>
        <v>0</v>
      </c>
      <c r="BB11" s="5">
        <f>IF(BB$3=TRUE,'FeedStuffs Data'!AQ6,0)</f>
        <v>0</v>
      </c>
      <c r="BC11" s="5">
        <f>IF(BC$3=TRUE,'FeedStuffs Data'!AR6,0)</f>
        <v>0</v>
      </c>
      <c r="BD11" s="5">
        <f>IF(BD$3=TRUE,'FeedStuffs Data'!AS6,0)</f>
        <v>0</v>
      </c>
      <c r="BE11" s="5">
        <f>IF(BE$3=TRUE,'FeedStuffs Data'!AT6,0)</f>
        <v>0</v>
      </c>
      <c r="BF11" s="5">
        <f>IF(BF$3=TRUE,'FeedStuffs Data'!AU6,0)</f>
        <v>0</v>
      </c>
      <c r="BG11" s="5">
        <f>IF(BG$3=TRUE,'FeedStuffs Data'!AV6,0)</f>
        <v>0</v>
      </c>
      <c r="BH11" s="5">
        <f ca="1">INDIRECT(ADDRESS(1,'Swine Data'!K11+13))/INDIRECT(ADDRESS(64,ROW(A8)+16))</f>
        <v>0</v>
      </c>
      <c r="BI11" s="5">
        <f ca="1">INDIRECT(ADDRESS(1,'Swine Data'!K11+13))</f>
        <v>0</v>
      </c>
      <c r="BJ11" t="str">
        <f>Solver!B64</f>
        <v>Corn and Cob Meal</v>
      </c>
      <c r="BL11">
        <f t="shared" si="0"/>
        <v>0</v>
      </c>
      <c r="BM11">
        <f t="shared" si="4"/>
        <v>11</v>
      </c>
      <c r="BN11">
        <f t="shared" si="1"/>
        <v>0</v>
      </c>
      <c r="BO11">
        <f>LARGE(BN$4:BN$46,'Swine Data'!K11-3)</f>
        <v>0</v>
      </c>
      <c r="BQ11">
        <f t="shared" si="2"/>
        <v>0</v>
      </c>
      <c r="BR11">
        <f ca="1" t="shared" si="3"/>
        <v>0</v>
      </c>
    </row>
    <row r="12" spans="1:70" ht="12.75">
      <c r="A12" s="5">
        <f ca="1" t="shared" si="5"/>
      </c>
      <c r="B12" s="5">
        <f t="shared" si="9"/>
      </c>
      <c r="C12" s="18">
        <f t="shared" si="6"/>
      </c>
      <c r="D12">
        <f ca="1" t="shared" si="7"/>
      </c>
      <c r="G12" t="s">
        <v>120</v>
      </c>
      <c r="K12" s="10"/>
      <c r="L12" s="33">
        <f t="shared" si="8"/>
      </c>
      <c r="M12" s="5">
        <v>0</v>
      </c>
      <c r="N12" s="10"/>
      <c r="O12" s="5">
        <f>SUMPRODUCT(Q12:BG12,Q$1:BG$1)</f>
        <v>0.07159370122425204</v>
      </c>
      <c r="Q12" s="5">
        <f>IF(Q$3=TRUE,'FeedStuffs Data'!F7,0)</f>
        <v>0</v>
      </c>
      <c r="R12" s="5">
        <f>IF(R$3=TRUE,'FeedStuffs Data'!G7,0)</f>
        <v>0.05</v>
      </c>
      <c r="S12" s="5">
        <f>IF(S$3=TRUE,'FeedStuffs Data'!H7,0)</f>
        <v>0</v>
      </c>
      <c r="T12" s="5">
        <f>IF(T$3=TRUE,'FeedStuffs Data'!I7,0)</f>
        <v>0</v>
      </c>
      <c r="U12" s="5">
        <f>IF(U$3=TRUE,'FeedStuffs Data'!J7,0)</f>
        <v>0</v>
      </c>
      <c r="V12" s="5">
        <f>IF(V$3=TRUE,'FeedStuffs Data'!K7,0)</f>
        <v>0</v>
      </c>
      <c r="W12" s="5">
        <f>IF(W$3=TRUE,'FeedStuffs Data'!L7,0)</f>
        <v>0</v>
      </c>
      <c r="X12" s="5">
        <f>IF(X$3=TRUE,'FeedStuffs Data'!M7,0)</f>
        <v>0</v>
      </c>
      <c r="Y12" s="5">
        <f>IF(Y$3=TRUE,'FeedStuffs Data'!N7,0)</f>
        <v>0.023</v>
      </c>
      <c r="Z12" s="5">
        <f>IF(Z$3=TRUE,'FeedStuffs Data'!O7,0)</f>
        <v>0</v>
      </c>
      <c r="AA12" s="5">
        <f>IF(AA$3=TRUE,'FeedStuffs Data'!P7,0)</f>
        <v>0.018</v>
      </c>
      <c r="AB12" s="5">
        <f>IF(AB$3=TRUE,'FeedStuffs Data'!Q7,0)</f>
        <v>0</v>
      </c>
      <c r="AC12" s="5">
        <f>IF(AC$3=TRUE,'FeedStuffs Data'!R7,0)</f>
        <v>0</v>
      </c>
      <c r="AD12" s="5">
        <f>IF(AD$3=TRUE,'FeedStuffs Data'!S7,0)</f>
        <v>0</v>
      </c>
      <c r="AE12" s="5">
        <f>IF(AE$3=TRUE,'FeedStuffs Data'!T7,0)</f>
        <v>0</v>
      </c>
      <c r="AF12" s="5">
        <f>IF(AF$3=TRUE,'FeedStuffs Data'!U7,0)</f>
        <v>0</v>
      </c>
      <c r="AG12" s="5">
        <f>IF(AG$3=TRUE,'FeedStuffs Data'!V7,0)</f>
        <v>0</v>
      </c>
      <c r="AH12" s="5">
        <f>IF(AH$3=TRUE,'FeedStuffs Data'!W7,0)</f>
        <v>0</v>
      </c>
      <c r="AI12" s="5">
        <f>IF(AI$3=TRUE,'FeedStuffs Data'!X7,0)</f>
        <v>0</v>
      </c>
      <c r="AJ12" s="5">
        <f>IF(AJ$3=TRUE,'FeedStuffs Data'!Y7,0)</f>
        <v>0.073</v>
      </c>
      <c r="AK12" s="5">
        <f>IF(AK$3=TRUE,'FeedStuffs Data'!Z7,0)</f>
        <v>0.052</v>
      </c>
      <c r="AL12" s="5">
        <f>IF(AL$3=TRUE,'FeedStuffs Data'!AA7,0)</f>
        <v>0</v>
      </c>
      <c r="AM12" s="5">
        <f>IF(AM$3=TRUE,'FeedStuffs Data'!AB7,0)</f>
        <v>0</v>
      </c>
      <c r="AN12" s="5">
        <f>IF(AN$3=TRUE,'FeedStuffs Data'!AC7,0)</f>
        <v>0.023</v>
      </c>
      <c r="AO12" s="5">
        <f>IF(AO$3=TRUE,'FeedStuffs Data'!AD7,0)</f>
        <v>0</v>
      </c>
      <c r="AP12" s="5">
        <f>IF(AP$3=TRUE,'FeedStuffs Data'!AE7,0)</f>
        <v>0.93</v>
      </c>
      <c r="AQ12" s="5">
        <f>IF(AQ$3=TRUE,'FeedStuffs Data'!AF7,0)</f>
        <v>0</v>
      </c>
      <c r="AR12" s="5">
        <f>IF(AR$3=TRUE,'FeedStuffs Data'!AG7,0)</f>
        <v>0</v>
      </c>
      <c r="AS12" s="5">
        <f>IF(AS$3=TRUE,'FeedStuffs Data'!AH7,0)</f>
        <v>0</v>
      </c>
      <c r="AT12" s="5">
        <f>IF(AT$3=TRUE,'FeedStuffs Data'!AI7,0)</f>
        <v>0</v>
      </c>
      <c r="AU12" s="5">
        <f>IF(AU$3=TRUE,'FeedStuffs Data'!AJ7,0)</f>
        <v>0</v>
      </c>
      <c r="AV12" s="5">
        <f>IF(AV$3=TRUE,'FeedStuffs Data'!AK7,0)</f>
        <v>0</v>
      </c>
      <c r="AW12" s="5">
        <f>IF(AW$3=TRUE,'FeedStuffs Data'!AL7,0)</f>
        <v>0</v>
      </c>
      <c r="AX12" s="5">
        <f>IF(AX$3=TRUE,'FeedStuffs Data'!AM7,0)</f>
        <v>0</v>
      </c>
      <c r="AY12" s="5">
        <f>IF(AY$3=TRUE,'FeedStuffs Data'!AN7,0)</f>
        <v>0</v>
      </c>
      <c r="AZ12" s="5">
        <f>IF(AZ$3=TRUE,'FeedStuffs Data'!AO7,0)</f>
        <v>0</v>
      </c>
      <c r="BA12" s="5">
        <f>IF(BA$3=TRUE,'FeedStuffs Data'!AP7,0)</f>
        <v>0</v>
      </c>
      <c r="BB12" s="5">
        <f>IF(BB$3=TRUE,'FeedStuffs Data'!AQ7,0)</f>
        <v>0</v>
      </c>
      <c r="BC12" s="5">
        <f>IF(BC$3=TRUE,'FeedStuffs Data'!AR7,0)</f>
        <v>0</v>
      </c>
      <c r="BD12" s="5">
        <f>IF(BD$3=TRUE,'FeedStuffs Data'!AS7,0)</f>
        <v>0</v>
      </c>
      <c r="BE12" s="5">
        <f>IF(BE$3=TRUE,'FeedStuffs Data'!AT7,0)</f>
        <v>0</v>
      </c>
      <c r="BF12" s="5">
        <f>IF(BF$3=TRUE,'FeedStuffs Data'!AU7,0)</f>
        <v>0</v>
      </c>
      <c r="BG12" s="5">
        <f>IF(BG$3=TRUE,'FeedStuffs Data'!AV7,0)</f>
        <v>0</v>
      </c>
      <c r="BH12" s="5">
        <f ca="1">INDIRECT(ADDRESS(1,'Swine Data'!K12+13))/INDIRECT(ADDRESS(64,ROW(A9)+16))</f>
        <v>0.7227389265049563</v>
      </c>
      <c r="BI12" s="5">
        <f ca="1">INDIRECT(ADDRESS(1,'Swine Data'!K12+13))</f>
        <v>0.6360102553243615</v>
      </c>
      <c r="BJ12" t="str">
        <f>Solver!B65</f>
        <v>Corn Grain</v>
      </c>
      <c r="BL12">
        <f t="shared" si="0"/>
        <v>1</v>
      </c>
      <c r="BM12">
        <f t="shared" si="4"/>
        <v>12</v>
      </c>
      <c r="BN12">
        <f t="shared" si="1"/>
        <v>12</v>
      </c>
      <c r="BO12">
        <f>LARGE(BN$4:BN$46,'Swine Data'!K12-3)</f>
        <v>0</v>
      </c>
      <c r="BQ12">
        <f t="shared" si="2"/>
        <v>0.7227389265049563</v>
      </c>
      <c r="BR12">
        <f ca="1" t="shared" si="3"/>
        <v>0</v>
      </c>
    </row>
    <row r="13" spans="1:70" ht="12.75">
      <c r="A13" s="5">
        <f ca="1" t="shared" si="5"/>
      </c>
      <c r="B13" s="5">
        <f t="shared" si="9"/>
      </c>
      <c r="C13" s="18">
        <f t="shared" si="6"/>
      </c>
      <c r="D13">
        <f ca="1" t="shared" si="7"/>
      </c>
      <c r="G13" t="s">
        <v>121</v>
      </c>
      <c r="K13" s="10"/>
      <c r="L13" s="33">
        <f t="shared" si="8"/>
      </c>
      <c r="M13" s="5">
        <v>0</v>
      </c>
      <c r="N13" s="10"/>
      <c r="O13" s="5">
        <f>SUMPRODUCT(Q13:BG13,Q$1:BG$1)</f>
        <v>0.8901170610769874</v>
      </c>
      <c r="Q13" s="5">
        <f>IF(Q$3=TRUE,'FeedStuffs Data'!F8,0)</f>
        <v>0</v>
      </c>
      <c r="R13" s="5">
        <f>IF(R$3=TRUE,'FeedStuffs Data'!G8,0)</f>
        <v>0.89</v>
      </c>
      <c r="S13" s="5">
        <f>IF(S$3=TRUE,'FeedStuffs Data'!H8,0)</f>
        <v>0</v>
      </c>
      <c r="T13" s="5">
        <f>IF(T$3=TRUE,'FeedStuffs Data'!I8,0)</f>
        <v>0</v>
      </c>
      <c r="U13" s="5">
        <f>IF(U$3=TRUE,'FeedStuffs Data'!J8,0)</f>
        <v>0</v>
      </c>
      <c r="V13" s="5">
        <f>IF(V$3=TRUE,'FeedStuffs Data'!K8,0)</f>
        <v>0</v>
      </c>
      <c r="W13" s="5">
        <f>IF(W$3=TRUE,'FeedStuffs Data'!L8,0)</f>
        <v>0</v>
      </c>
      <c r="X13" s="5">
        <f>IF(X$3=TRUE,'FeedStuffs Data'!M8,0)</f>
        <v>0</v>
      </c>
      <c r="Y13" s="5">
        <f>IF(Y$3=TRUE,'FeedStuffs Data'!N8,0)</f>
        <v>0.88</v>
      </c>
      <c r="Z13" s="5">
        <f>IF(Z$3=TRUE,'FeedStuffs Data'!O8,0)</f>
        <v>0</v>
      </c>
      <c r="AA13" s="5">
        <f>IF(AA$3=TRUE,'FeedStuffs Data'!P8,0)</f>
        <v>0.9</v>
      </c>
      <c r="AB13" s="5">
        <f>IF(AB$3=TRUE,'FeedStuffs Data'!Q8,0)</f>
        <v>0</v>
      </c>
      <c r="AC13" s="5">
        <f>IF(AC$3=TRUE,'FeedStuffs Data'!R8,0)</f>
        <v>0</v>
      </c>
      <c r="AD13" s="5">
        <f>IF(AD$3=TRUE,'FeedStuffs Data'!S8,0)</f>
        <v>0</v>
      </c>
      <c r="AE13" s="5">
        <f>IF(AE$3=TRUE,'FeedStuffs Data'!T8,0)</f>
        <v>0</v>
      </c>
      <c r="AF13" s="5">
        <f>IF(AF$3=TRUE,'FeedStuffs Data'!U8,0)</f>
        <v>0</v>
      </c>
      <c r="AG13" s="5">
        <f>IF(AG$3=TRUE,'FeedStuffs Data'!V8,0)</f>
        <v>0</v>
      </c>
      <c r="AH13" s="5">
        <f>IF(AH$3=TRUE,'FeedStuffs Data'!W8,0)</f>
        <v>0</v>
      </c>
      <c r="AI13" s="5">
        <f>IF(AI$3=TRUE,'FeedStuffs Data'!X8,0)</f>
        <v>0</v>
      </c>
      <c r="AJ13" s="5">
        <f>IF(AJ$3=TRUE,'FeedStuffs Data'!Y8,0)</f>
        <v>0.9</v>
      </c>
      <c r="AK13" s="5">
        <f>IF(AK$3=TRUE,'FeedStuffs Data'!Z8,0)</f>
        <v>0.9</v>
      </c>
      <c r="AL13" s="5">
        <f>IF(AL$3=TRUE,'FeedStuffs Data'!AA8,0)</f>
        <v>0</v>
      </c>
      <c r="AM13" s="5">
        <f>IF(AM$3=TRUE,'FeedStuffs Data'!AB8,0)</f>
        <v>0</v>
      </c>
      <c r="AN13" s="5">
        <f>IF(AN$3=TRUE,'FeedStuffs Data'!AC8,0)</f>
        <v>0.88</v>
      </c>
      <c r="AO13" s="5">
        <f>IF(AO$3=TRUE,'FeedStuffs Data'!AD8,0)</f>
        <v>0</v>
      </c>
      <c r="AP13" s="5">
        <f>IF(AP$3=TRUE,'FeedStuffs Data'!AE8,0)</f>
        <v>0.98</v>
      </c>
      <c r="AQ13" s="5">
        <f>IF(AQ$3=TRUE,'FeedStuffs Data'!AF8,0)</f>
        <v>0</v>
      </c>
      <c r="AR13" s="5">
        <f>IF(AR$3=TRUE,'FeedStuffs Data'!AG8,0)</f>
        <v>0</v>
      </c>
      <c r="AS13" s="5">
        <f>IF(AS$3=TRUE,'FeedStuffs Data'!AH8,0)</f>
        <v>0</v>
      </c>
      <c r="AT13" s="5">
        <f>IF(AT$3=TRUE,'FeedStuffs Data'!AI8,0)</f>
        <v>0</v>
      </c>
      <c r="AU13" s="5">
        <f>IF(AU$3=TRUE,'FeedStuffs Data'!AJ8,0)</f>
        <v>0</v>
      </c>
      <c r="AV13" s="5">
        <f>IF(AV$3=TRUE,'FeedStuffs Data'!AK8,0)</f>
        <v>0</v>
      </c>
      <c r="AW13" s="5">
        <f>IF(AW$3=TRUE,'FeedStuffs Data'!AL8,0)</f>
        <v>0</v>
      </c>
      <c r="AX13" s="5">
        <f>IF(AX$3=TRUE,'FeedStuffs Data'!AM8,0)</f>
        <v>0</v>
      </c>
      <c r="AY13" s="5">
        <f>IF(AY$3=TRUE,'FeedStuffs Data'!AN8,0)</f>
        <v>0</v>
      </c>
      <c r="AZ13" s="5">
        <f>IF(AZ$3=TRUE,'FeedStuffs Data'!AO8,0)</f>
        <v>0</v>
      </c>
      <c r="BA13" s="5">
        <f>IF(BA$3=TRUE,'FeedStuffs Data'!AP8,0)</f>
        <v>0</v>
      </c>
      <c r="BB13" s="5">
        <f>IF(BB$3=TRUE,'FeedStuffs Data'!AQ8,0)</f>
        <v>0</v>
      </c>
      <c r="BC13" s="5">
        <f>IF(BC$3=TRUE,'FeedStuffs Data'!AR8,0)</f>
        <v>0</v>
      </c>
      <c r="BD13" s="5">
        <f>IF(BD$3=TRUE,'FeedStuffs Data'!AS8,0)</f>
        <v>0</v>
      </c>
      <c r="BE13" s="5">
        <f>IF(BE$3=TRUE,'FeedStuffs Data'!AT8,0)</f>
        <v>0</v>
      </c>
      <c r="BF13" s="5">
        <f>IF(BF$3=TRUE,'FeedStuffs Data'!AU8,0)</f>
        <v>0</v>
      </c>
      <c r="BG13" s="5">
        <f>IF(BG$3=TRUE,'FeedStuffs Data'!AV8,0)</f>
        <v>0</v>
      </c>
      <c r="BH13" s="5">
        <f ca="1">INDIRECT(ADDRESS(1,'Swine Data'!K13+13))/INDIRECT(ADDRESS(64,ROW(A10)+16))</f>
        <v>0</v>
      </c>
      <c r="BI13" s="5">
        <f ca="1">INDIRECT(ADDRESS(1,'Swine Data'!K13+13))</f>
        <v>0</v>
      </c>
      <c r="BJ13" t="str">
        <f>Solver!B66</f>
        <v>Corn Gluten Meal 41%</v>
      </c>
      <c r="BL13">
        <f t="shared" si="0"/>
        <v>0</v>
      </c>
      <c r="BM13">
        <f t="shared" si="4"/>
        <v>13</v>
      </c>
      <c r="BN13">
        <f t="shared" si="1"/>
        <v>0</v>
      </c>
      <c r="BO13">
        <f>LARGE(BN$4:BN$46,'Swine Data'!K13-3)</f>
        <v>0</v>
      </c>
      <c r="BQ13">
        <f t="shared" si="2"/>
        <v>0</v>
      </c>
      <c r="BR13">
        <f ca="1" t="shared" si="3"/>
        <v>0</v>
      </c>
    </row>
    <row r="14" spans="1:70" ht="12.75">
      <c r="A14" s="5">
        <f ca="1" t="shared" si="5"/>
      </c>
      <c r="B14" s="5">
        <f t="shared" si="9"/>
      </c>
      <c r="C14" s="18">
        <f t="shared" si="6"/>
      </c>
      <c r="D14">
        <f ca="1" t="shared" si="7"/>
      </c>
      <c r="F14" t="s">
        <v>31</v>
      </c>
      <c r="BH14" s="5">
        <f ca="1">INDIRECT(ADDRESS(1,'Swine Data'!K14+13))/INDIRECT(ADDRESS(64,ROW(A11)+16))</f>
        <v>2.139922160430262E-33</v>
      </c>
      <c r="BI14" s="5">
        <f ca="1">INDIRECT(ADDRESS(1,'Swine Data'!K14+13))</f>
        <v>1.925929944387236E-33</v>
      </c>
      <c r="BJ14" t="str">
        <f>Solver!B67</f>
        <v>Corn Gluten Meal 60%</v>
      </c>
      <c r="BL14">
        <f t="shared" si="0"/>
        <v>0</v>
      </c>
      <c r="BM14">
        <f t="shared" si="4"/>
        <v>14</v>
      </c>
      <c r="BN14">
        <f t="shared" si="1"/>
        <v>0</v>
      </c>
      <c r="BO14">
        <f>LARGE(BN$4:BN$46,'Swine Data'!K14-3)</f>
        <v>0</v>
      </c>
      <c r="BQ14">
        <f t="shared" si="2"/>
        <v>0</v>
      </c>
      <c r="BR14">
        <f ca="1" t="shared" si="3"/>
        <v>0</v>
      </c>
    </row>
    <row r="15" spans="1:70" ht="12.75">
      <c r="A15" s="5">
        <f ca="1" t="shared" si="5"/>
      </c>
      <c r="B15" s="5">
        <f t="shared" si="9"/>
      </c>
      <c r="C15" s="18">
        <f t="shared" si="6"/>
      </c>
      <c r="D15">
        <f ca="1" t="shared" si="7"/>
      </c>
      <c r="F15" t="s">
        <v>32</v>
      </c>
      <c r="BH15" s="5">
        <f ca="1">INDIRECT(ADDRESS(1,'Swine Data'!K15+13))/INDIRECT(ADDRESS(64,ROW(A12)+16))</f>
        <v>0</v>
      </c>
      <c r="BI15" s="5">
        <f ca="1">INDIRECT(ADDRESS(1,'Swine Data'!K15+13))</f>
        <v>0</v>
      </c>
      <c r="BJ15" t="str">
        <f>Solver!B68</f>
        <v>Corn, Hominy</v>
      </c>
      <c r="BL15">
        <f t="shared" si="0"/>
        <v>0</v>
      </c>
      <c r="BM15">
        <f t="shared" si="4"/>
        <v>15</v>
      </c>
      <c r="BN15">
        <f t="shared" si="1"/>
        <v>0</v>
      </c>
      <c r="BO15">
        <f>LARGE(BN$4:BN$46,'Swine Data'!K15-3)</f>
        <v>0</v>
      </c>
      <c r="BQ15">
        <f t="shared" si="2"/>
        <v>0</v>
      </c>
      <c r="BR15">
        <f ca="1" t="shared" si="3"/>
        <v>0</v>
      </c>
    </row>
    <row r="16" spans="1:70" ht="12.75">
      <c r="A16" s="5">
        <f ca="1" t="shared" si="5"/>
      </c>
      <c r="B16" s="5">
        <f t="shared" si="9"/>
      </c>
      <c r="C16" s="18">
        <f t="shared" si="6"/>
      </c>
      <c r="D16">
        <f ca="1" t="shared" si="7"/>
      </c>
      <c r="G16" t="s">
        <v>1</v>
      </c>
      <c r="K16" s="5">
        <f>Solver!G16</f>
        <v>0.005</v>
      </c>
      <c r="L16" s="33">
        <f aca="true" t="shared" si="11" ref="L16:L26">IF(M16&gt;0,"*","")</f>
      </c>
      <c r="M16" s="5">
        <f>IF(Solver!K16=TRUE,Solver!G16,0)</f>
        <v>0</v>
      </c>
      <c r="N16" s="5"/>
      <c r="O16" s="5">
        <f>SUMPRODUCT(Q16:BG16,Q$1:BG$1)</f>
        <v>0.013247609454125406</v>
      </c>
      <c r="Q16" s="5">
        <f>IF(Q$3=TRUE,'FeedStuffs Data'!F11,0)</f>
        <v>0</v>
      </c>
      <c r="R16" s="5">
        <f>IF(R$3=TRUE,'FeedStuffs Data'!G11,0)</f>
        <v>0.0082</v>
      </c>
      <c r="S16" s="5">
        <f>IF(S$3=TRUE,'FeedStuffs Data'!H11,0)</f>
        <v>0</v>
      </c>
      <c r="T16" s="5">
        <f>IF(T$3=TRUE,'FeedStuffs Data'!I11,0)</f>
        <v>0</v>
      </c>
      <c r="U16" s="5">
        <f>IF(U$3=TRUE,'FeedStuffs Data'!J11,0)</f>
        <v>0</v>
      </c>
      <c r="V16" s="5">
        <f>IF(V$3=TRUE,'FeedStuffs Data'!K11,0)</f>
        <v>0</v>
      </c>
      <c r="W16" s="5">
        <f>IF(W$3=TRUE,'FeedStuffs Data'!L11,0)</f>
        <v>0</v>
      </c>
      <c r="X16" s="5">
        <f>IF(X$3=TRUE,'FeedStuffs Data'!M11,0)</f>
        <v>0</v>
      </c>
      <c r="Y16" s="5">
        <f>IF(Y$3=TRUE,'FeedStuffs Data'!N11,0)</f>
        <v>0.0043</v>
      </c>
      <c r="Z16" s="5">
        <f>IF(Z$3=TRUE,'FeedStuffs Data'!O11,0)</f>
        <v>0</v>
      </c>
      <c r="AA16" s="5">
        <f>IF(AA$3=TRUE,'FeedStuffs Data'!P11,0)</f>
        <v>0.0208</v>
      </c>
      <c r="AB16" s="5">
        <f>IF(AB$3=TRUE,'FeedStuffs Data'!Q11,0)</f>
        <v>0</v>
      </c>
      <c r="AC16" s="5">
        <f>IF(AC$3=TRUE,'FeedStuffs Data'!R11,0)</f>
        <v>0</v>
      </c>
      <c r="AD16" s="5">
        <f>IF(AD$3=TRUE,'FeedStuffs Data'!S11,0)</f>
        <v>0</v>
      </c>
      <c r="AE16" s="5">
        <f>IF(AE$3=TRUE,'FeedStuffs Data'!T11,0)</f>
        <v>0</v>
      </c>
      <c r="AF16" s="5">
        <f>IF(AF$3=TRUE,'FeedStuffs Data'!U11,0)</f>
        <v>0</v>
      </c>
      <c r="AG16" s="5">
        <f>IF(AG$3=TRUE,'FeedStuffs Data'!V11,0)</f>
        <v>0</v>
      </c>
      <c r="AH16" s="5">
        <f>IF(AH$3=TRUE,'FeedStuffs Data'!W11,0)</f>
        <v>0</v>
      </c>
      <c r="AI16" s="5">
        <f>IF(AI$3=TRUE,'FeedStuffs Data'!X11,0)</f>
        <v>0</v>
      </c>
      <c r="AJ16" s="5">
        <f>IF(AJ$3=TRUE,'FeedStuffs Data'!Y11,0)</f>
        <v>0.032</v>
      </c>
      <c r="AK16" s="5">
        <f>IF(AK$3=TRUE,'FeedStuffs Data'!Z11,0)</f>
        <v>0.0254</v>
      </c>
      <c r="AL16" s="5">
        <f>IF(AL$3=TRUE,'FeedStuffs Data'!AA11,0)</f>
        <v>0</v>
      </c>
      <c r="AM16" s="5">
        <f>IF(AM$3=TRUE,'FeedStuffs Data'!AB11,0)</f>
        <v>0</v>
      </c>
      <c r="AN16" s="5">
        <f>IF(AN$3=TRUE,'FeedStuffs Data'!AC11,0)</f>
        <v>0.0065</v>
      </c>
      <c r="AO16" s="5">
        <f>IF(AO$3=TRUE,'FeedStuffs Data'!AD11,0)</f>
        <v>0</v>
      </c>
      <c r="AP16" s="5">
        <f>IF(AP$3=TRUE,'FeedStuffs Data'!AE11,0)</f>
        <v>0</v>
      </c>
      <c r="AQ16" s="5">
        <f>IF(AQ$3=TRUE,'FeedStuffs Data'!AF11,0)</f>
        <v>0</v>
      </c>
      <c r="AR16" s="5">
        <f>IF(AR$3=TRUE,'FeedStuffs Data'!AG11,0)</f>
        <v>0</v>
      </c>
      <c r="AS16" s="5">
        <f>IF(AS$3=TRUE,'FeedStuffs Data'!AH11,0)</f>
        <v>0</v>
      </c>
      <c r="AT16" s="5">
        <f>IF(AT$3=TRUE,'FeedStuffs Data'!AI11,0)</f>
        <v>0</v>
      </c>
      <c r="AU16" s="5">
        <f>IF(AU$3=TRUE,'FeedStuffs Data'!AJ11,0)</f>
        <v>0</v>
      </c>
      <c r="AV16" s="5">
        <f>IF(AV$3=TRUE,'FeedStuffs Data'!AK11,0)</f>
        <v>0</v>
      </c>
      <c r="AW16" s="5">
        <f>IF(AW$3=TRUE,'FeedStuffs Data'!AL11,0)</f>
        <v>0</v>
      </c>
      <c r="AX16" s="5">
        <f>IF(AX$3=TRUE,'FeedStuffs Data'!AM11,0)</f>
        <v>0</v>
      </c>
      <c r="AY16" s="5">
        <f>IF(AY$3=TRUE,'FeedStuffs Data'!AN11,0)</f>
        <v>0</v>
      </c>
      <c r="AZ16" s="5">
        <f>IF(AZ$3=TRUE,'FeedStuffs Data'!AO11,0)</f>
        <v>0</v>
      </c>
      <c r="BA16" s="5">
        <f>IF(BA$3=TRUE,'FeedStuffs Data'!AP11,0)</f>
        <v>0</v>
      </c>
      <c r="BB16" s="5">
        <f>IF(BB$3=TRUE,'FeedStuffs Data'!AQ11,0)</f>
        <v>0</v>
      </c>
      <c r="BC16" s="5">
        <f>IF(BC$3=TRUE,'FeedStuffs Data'!AR11,0)</f>
        <v>0</v>
      </c>
      <c r="BD16" s="5">
        <f>IF(BD$3=TRUE,'FeedStuffs Data'!AS11,0)</f>
        <v>0</v>
      </c>
      <c r="BE16" s="5">
        <f>IF(BE$3=TRUE,'FeedStuffs Data'!AT11,0)</f>
        <v>0</v>
      </c>
      <c r="BF16" s="5">
        <f>IF(BF$3=TRUE,'FeedStuffs Data'!AU11,0)</f>
        <v>0</v>
      </c>
      <c r="BG16" s="5">
        <f>IF(BG$3=TRUE,'FeedStuffs Data'!AV11,0)</f>
        <v>0</v>
      </c>
      <c r="BH16" s="5">
        <f ca="1">INDIRECT(ADDRESS(1,'Swine Data'!K16+13))/INDIRECT(ADDRESS(64,ROW(A13)+16))</f>
        <v>0</v>
      </c>
      <c r="BI16" s="5">
        <f ca="1">INDIRECT(ADDRESS(1,'Swine Data'!K16+13))</f>
        <v>0</v>
      </c>
      <c r="BJ16" t="str">
        <f>Solver!B69</f>
        <v>Cottonseed Meal, expeller</v>
      </c>
      <c r="BL16">
        <f t="shared" si="0"/>
        <v>0</v>
      </c>
      <c r="BM16">
        <f t="shared" si="4"/>
        <v>16</v>
      </c>
      <c r="BN16">
        <f t="shared" si="1"/>
        <v>0</v>
      </c>
      <c r="BO16">
        <f>LARGE(BN$4:BN$46,'Swine Data'!K16-3)</f>
        <v>0</v>
      </c>
      <c r="BQ16">
        <f t="shared" si="2"/>
        <v>0</v>
      </c>
      <c r="BR16">
        <f ca="1" t="shared" si="3"/>
        <v>0</v>
      </c>
    </row>
    <row r="17" spans="1:70" ht="12.75">
      <c r="A17" s="5">
        <f ca="1" t="shared" si="5"/>
      </c>
      <c r="B17" s="5">
        <f t="shared" si="9"/>
      </c>
      <c r="C17" s="18">
        <f t="shared" si="6"/>
      </c>
      <c r="D17">
        <f ca="1" t="shared" si="7"/>
      </c>
      <c r="G17" t="s">
        <v>2</v>
      </c>
      <c r="K17" s="5">
        <f>Solver!G17</f>
        <v>0.0031</v>
      </c>
      <c r="L17" s="33">
        <f t="shared" si="11"/>
      </c>
      <c r="M17" s="5">
        <f>IF(Solver!K17=TRUE,Solver!G17,0)</f>
        <v>0</v>
      </c>
      <c r="N17" s="5"/>
      <c r="O17" s="5">
        <f aca="true" t="shared" si="12" ref="O17:O26">SUMPRODUCT(Q17:BG17,Q$1:BG$1)</f>
        <v>0.005396695564056504</v>
      </c>
      <c r="Q17" s="5">
        <f>IF(Q$3=TRUE,'FeedStuffs Data'!F12,0)</f>
        <v>0</v>
      </c>
      <c r="R17" s="5">
        <f>IF(R$3=TRUE,'FeedStuffs Data'!G12,0)</f>
        <v>0.0027</v>
      </c>
      <c r="S17" s="5">
        <f>IF(S$3=TRUE,'FeedStuffs Data'!H12,0)</f>
        <v>0</v>
      </c>
      <c r="T17" s="5">
        <f>IF(T$3=TRUE,'FeedStuffs Data'!I12,0)</f>
        <v>0</v>
      </c>
      <c r="U17" s="5">
        <f>IF(U$3=TRUE,'FeedStuffs Data'!J12,0)</f>
        <v>0</v>
      </c>
      <c r="V17" s="5">
        <f>IF(V$3=TRUE,'FeedStuffs Data'!K12,0)</f>
        <v>0</v>
      </c>
      <c r="W17" s="5">
        <f>IF(W$3=TRUE,'FeedStuffs Data'!L12,0)</f>
        <v>0</v>
      </c>
      <c r="X17" s="5">
        <f>IF(X$3=TRUE,'FeedStuffs Data'!M12,0)</f>
        <v>0</v>
      </c>
      <c r="Y17" s="5">
        <f>IF(Y$3=TRUE,'FeedStuffs Data'!N12,0)</f>
        <v>0.0027</v>
      </c>
      <c r="Z17" s="5">
        <f>IF(Z$3=TRUE,'FeedStuffs Data'!O12,0)</f>
        <v>0</v>
      </c>
      <c r="AA17" s="5">
        <f>IF(AA$3=TRUE,'FeedStuffs Data'!P12,0)</f>
        <v>0.014</v>
      </c>
      <c r="AB17" s="5">
        <f>IF(AB$3=TRUE,'FeedStuffs Data'!Q12,0)</f>
        <v>0</v>
      </c>
      <c r="AC17" s="5">
        <f>IF(AC$3=TRUE,'FeedStuffs Data'!R12,0)</f>
        <v>0</v>
      </c>
      <c r="AD17" s="5">
        <f>IF(AD$3=TRUE,'FeedStuffs Data'!S12,0)</f>
        <v>0</v>
      </c>
      <c r="AE17" s="5">
        <f>IF(AE$3=TRUE,'FeedStuffs Data'!T12,0)</f>
        <v>0</v>
      </c>
      <c r="AF17" s="5">
        <f>IF(AF$3=TRUE,'FeedStuffs Data'!U12,0)</f>
        <v>0</v>
      </c>
      <c r="AG17" s="5">
        <f>IF(AG$3=TRUE,'FeedStuffs Data'!V12,0)</f>
        <v>0</v>
      </c>
      <c r="AH17" s="5">
        <f>IF(AH$3=TRUE,'FeedStuffs Data'!W12,0)</f>
        <v>0</v>
      </c>
      <c r="AI17" s="5">
        <f>IF(AI$3=TRUE,'FeedStuffs Data'!X12,0)</f>
        <v>0</v>
      </c>
      <c r="AJ17" s="5">
        <f>IF(AJ$3=TRUE,'FeedStuffs Data'!Y12,0)</f>
        <v>0.0112</v>
      </c>
      <c r="AK17" s="5">
        <f>IF(AK$3=TRUE,'FeedStuffs Data'!Z12,0)</f>
        <v>0.0087</v>
      </c>
      <c r="AL17" s="5">
        <f>IF(AL$3=TRUE,'FeedStuffs Data'!AA12,0)</f>
        <v>0</v>
      </c>
      <c r="AM17" s="5">
        <f>IF(AM$3=TRUE,'FeedStuffs Data'!AB12,0)</f>
        <v>0</v>
      </c>
      <c r="AN17" s="5">
        <f>IF(AN$3=TRUE,'FeedStuffs Data'!AC12,0)</f>
        <v>0.0032</v>
      </c>
      <c r="AO17" s="5">
        <f>IF(AO$3=TRUE,'FeedStuffs Data'!AD12,0)</f>
        <v>0</v>
      </c>
      <c r="AP17" s="5">
        <f>IF(AP$3=TRUE,'FeedStuffs Data'!AE12,0)</f>
        <v>0</v>
      </c>
      <c r="AQ17" s="5">
        <f>IF(AQ$3=TRUE,'FeedStuffs Data'!AF12,0)</f>
        <v>0</v>
      </c>
      <c r="AR17" s="5">
        <f>IF(AR$3=TRUE,'FeedStuffs Data'!AG12,0)</f>
        <v>0</v>
      </c>
      <c r="AS17" s="5">
        <f>IF(AS$3=TRUE,'FeedStuffs Data'!AH12,0)</f>
        <v>0</v>
      </c>
      <c r="AT17" s="5">
        <f>IF(AT$3=TRUE,'FeedStuffs Data'!AI12,0)</f>
        <v>0</v>
      </c>
      <c r="AU17" s="5">
        <f>IF(AU$3=TRUE,'FeedStuffs Data'!AJ12,0)</f>
        <v>0</v>
      </c>
      <c r="AV17" s="5">
        <f>IF(AV$3=TRUE,'FeedStuffs Data'!AK12,0)</f>
        <v>0</v>
      </c>
      <c r="AW17" s="5">
        <f>IF(AW$3=TRUE,'FeedStuffs Data'!AL12,0)</f>
        <v>0</v>
      </c>
      <c r="AX17" s="5">
        <f>IF(AX$3=TRUE,'FeedStuffs Data'!AM12,0)</f>
        <v>0</v>
      </c>
      <c r="AY17" s="5">
        <f>IF(AY$3=TRUE,'FeedStuffs Data'!AN12,0)</f>
        <v>0</v>
      </c>
      <c r="AZ17" s="5">
        <f>IF(AZ$3=TRUE,'FeedStuffs Data'!AO12,0)</f>
        <v>0</v>
      </c>
      <c r="BA17" s="5">
        <f>IF(BA$3=TRUE,'FeedStuffs Data'!AP12,0)</f>
        <v>0</v>
      </c>
      <c r="BB17" s="5">
        <f>IF(BB$3=TRUE,'FeedStuffs Data'!AQ12,0)</f>
        <v>0</v>
      </c>
      <c r="BC17" s="5">
        <f>IF(BC$3=TRUE,'FeedStuffs Data'!AR12,0)</f>
        <v>0</v>
      </c>
      <c r="BD17" s="5">
        <f>IF(BD$3=TRUE,'FeedStuffs Data'!AS12,0)</f>
        <v>0</v>
      </c>
      <c r="BE17" s="5">
        <f>IF(BE$3=TRUE,'FeedStuffs Data'!AT12,0)</f>
        <v>0</v>
      </c>
      <c r="BF17" s="5">
        <f>IF(BF$3=TRUE,'FeedStuffs Data'!AU12,0)</f>
        <v>0</v>
      </c>
      <c r="BG17" s="5">
        <f>IF(BG$3=TRUE,'FeedStuffs Data'!AV12,0)</f>
        <v>0</v>
      </c>
      <c r="BH17" s="5">
        <f ca="1">INDIRECT(ADDRESS(1,'Swine Data'!K17+13))/INDIRECT(ADDRESS(64,ROW(A14)+16))</f>
        <v>0</v>
      </c>
      <c r="BI17" s="5">
        <f ca="1">INDIRECT(ADDRESS(1,'Swine Data'!K17+13))</f>
        <v>0</v>
      </c>
      <c r="BJ17" t="str">
        <f>Solver!B70</f>
        <v>Feather Meal, Poultry</v>
      </c>
      <c r="BL17">
        <f t="shared" si="0"/>
        <v>0</v>
      </c>
      <c r="BM17">
        <f t="shared" si="4"/>
        <v>17</v>
      </c>
      <c r="BN17">
        <f t="shared" si="1"/>
        <v>0</v>
      </c>
      <c r="BO17">
        <f>LARGE(BN$4:BN$46,'Swine Data'!K17-3)</f>
        <v>0</v>
      </c>
      <c r="BQ17">
        <f t="shared" si="2"/>
        <v>0</v>
      </c>
      <c r="BR17">
        <f ca="1" t="shared" si="3"/>
        <v>0</v>
      </c>
    </row>
    <row r="18" spans="1:70" ht="12.75">
      <c r="A18" s="5">
        <f ca="1" t="shared" si="5"/>
      </c>
      <c r="B18" s="5">
        <f t="shared" si="9"/>
      </c>
      <c r="C18" s="18">
        <f t="shared" si="6"/>
      </c>
      <c r="D18">
        <f ca="1" t="shared" si="7"/>
      </c>
      <c r="G18" t="s">
        <v>3</v>
      </c>
      <c r="K18" s="5">
        <f>Solver!G18</f>
        <v>0.0065</v>
      </c>
      <c r="L18" s="33">
        <f t="shared" si="11"/>
      </c>
      <c r="M18" s="5">
        <f>IF(Solver!K18=TRUE,Solver!G18,0)</f>
        <v>0</v>
      </c>
      <c r="N18" s="5"/>
      <c r="O18" s="5">
        <f t="shared" si="12"/>
        <v>0.00879651424127942</v>
      </c>
      <c r="Q18" s="5">
        <f>IF(Q$3=TRUE,'FeedStuffs Data'!F13,0)</f>
        <v>0</v>
      </c>
      <c r="R18" s="5">
        <f>IF(R$3=TRUE,'FeedStuffs Data'!G13,0)</f>
        <v>0.0046</v>
      </c>
      <c r="S18" s="5">
        <f>IF(S$3=TRUE,'FeedStuffs Data'!H13,0)</f>
        <v>0</v>
      </c>
      <c r="T18" s="5">
        <f>IF(T$3=TRUE,'FeedStuffs Data'!I13,0)</f>
        <v>0</v>
      </c>
      <c r="U18" s="5">
        <f>IF(U$3=TRUE,'FeedStuffs Data'!J13,0)</f>
        <v>0</v>
      </c>
      <c r="V18" s="5">
        <f>IF(V$3=TRUE,'FeedStuffs Data'!K13,0)</f>
        <v>0</v>
      </c>
      <c r="W18" s="5">
        <f>IF(W$3=TRUE,'FeedStuffs Data'!L13,0)</f>
        <v>0</v>
      </c>
      <c r="X18" s="5">
        <f>IF(X$3=TRUE,'FeedStuffs Data'!M13,0)</f>
        <v>0</v>
      </c>
      <c r="Y18" s="5">
        <f>IF(Y$3=TRUE,'FeedStuffs Data'!N13,0)</f>
        <v>0.0035</v>
      </c>
      <c r="Z18" s="5">
        <f>IF(Z$3=TRUE,'FeedStuffs Data'!O13,0)</f>
        <v>0</v>
      </c>
      <c r="AA18" s="5">
        <f>IF(AA$3=TRUE,'FeedStuffs Data'!P13,0)</f>
        <v>0.0254</v>
      </c>
      <c r="AB18" s="5">
        <f>IF(AB$3=TRUE,'FeedStuffs Data'!Q13,0)</f>
        <v>0</v>
      </c>
      <c r="AC18" s="5">
        <f>IF(AC$3=TRUE,'FeedStuffs Data'!R13,0)</f>
        <v>0</v>
      </c>
      <c r="AD18" s="5">
        <f>IF(AD$3=TRUE,'FeedStuffs Data'!S13,0)</f>
        <v>0</v>
      </c>
      <c r="AE18" s="5">
        <f>IF(AE$3=TRUE,'FeedStuffs Data'!T13,0)</f>
        <v>0</v>
      </c>
      <c r="AF18" s="5">
        <f>IF(AF$3=TRUE,'FeedStuffs Data'!U13,0)</f>
        <v>0</v>
      </c>
      <c r="AG18" s="5">
        <f>IF(AG$3=TRUE,'FeedStuffs Data'!V13,0)</f>
        <v>0</v>
      </c>
      <c r="AH18" s="5">
        <f>IF(AH$3=TRUE,'FeedStuffs Data'!W13,0)</f>
        <v>0</v>
      </c>
      <c r="AI18" s="5">
        <f>IF(AI$3=TRUE,'FeedStuffs Data'!X13,0)</f>
        <v>0</v>
      </c>
      <c r="AJ18" s="5">
        <f>IF(AJ$3=TRUE,'FeedStuffs Data'!Y13,0)</f>
        <v>0.02</v>
      </c>
      <c r="AK18" s="5">
        <f>IF(AK$3=TRUE,'FeedStuffs Data'!Z13,0)</f>
        <v>0.016</v>
      </c>
      <c r="AL18" s="5">
        <f>IF(AL$3=TRUE,'FeedStuffs Data'!AA13,0)</f>
        <v>0</v>
      </c>
      <c r="AM18" s="5">
        <f>IF(AM$3=TRUE,'FeedStuffs Data'!AB13,0)</f>
        <v>0</v>
      </c>
      <c r="AN18" s="5">
        <f>IF(AN$3=TRUE,'FeedStuffs Data'!AC13,0)</f>
        <v>0.0045</v>
      </c>
      <c r="AO18" s="5">
        <f>IF(AO$3=TRUE,'FeedStuffs Data'!AD13,0)</f>
        <v>0</v>
      </c>
      <c r="AP18" s="5">
        <f>IF(AP$3=TRUE,'FeedStuffs Data'!AE13,0)</f>
        <v>0</v>
      </c>
      <c r="AQ18" s="5">
        <f>IF(AQ$3=TRUE,'FeedStuffs Data'!AF13,0)</f>
        <v>0</v>
      </c>
      <c r="AR18" s="5">
        <f>IF(AR$3=TRUE,'FeedStuffs Data'!AG13,0)</f>
        <v>0</v>
      </c>
      <c r="AS18" s="5">
        <f>IF(AS$3=TRUE,'FeedStuffs Data'!AH13,0)</f>
        <v>0</v>
      </c>
      <c r="AT18" s="5">
        <f>IF(AT$3=TRUE,'FeedStuffs Data'!AI13,0)</f>
        <v>0</v>
      </c>
      <c r="AU18" s="5">
        <f>IF(AU$3=TRUE,'FeedStuffs Data'!AJ13,0)</f>
        <v>0</v>
      </c>
      <c r="AV18" s="5">
        <f>IF(AV$3=TRUE,'FeedStuffs Data'!AK13,0)</f>
        <v>0</v>
      </c>
      <c r="AW18" s="5">
        <f>IF(AW$3=TRUE,'FeedStuffs Data'!AL13,0)</f>
        <v>0</v>
      </c>
      <c r="AX18" s="5">
        <f>IF(AX$3=TRUE,'FeedStuffs Data'!AM13,0)</f>
        <v>0</v>
      </c>
      <c r="AY18" s="5">
        <f>IF(AY$3=TRUE,'FeedStuffs Data'!AN13,0)</f>
        <v>0</v>
      </c>
      <c r="AZ18" s="5">
        <f>IF(AZ$3=TRUE,'FeedStuffs Data'!AO13,0)</f>
        <v>0</v>
      </c>
      <c r="BA18" s="5">
        <f>IF(BA$3=TRUE,'FeedStuffs Data'!AP13,0)</f>
        <v>0</v>
      </c>
      <c r="BB18" s="5">
        <f>IF(BB$3=TRUE,'FeedStuffs Data'!AQ13,0)</f>
        <v>0</v>
      </c>
      <c r="BC18" s="5">
        <f>IF(BC$3=TRUE,'FeedStuffs Data'!AR13,0)</f>
        <v>0</v>
      </c>
      <c r="BD18" s="5">
        <f>IF(BD$3=TRUE,'FeedStuffs Data'!AS13,0)</f>
        <v>0</v>
      </c>
      <c r="BE18" s="5">
        <f>IF(BE$3=TRUE,'FeedStuffs Data'!AT13,0)</f>
        <v>0</v>
      </c>
      <c r="BF18" s="5">
        <f>IF(BF$3=TRUE,'FeedStuffs Data'!AU13,0)</f>
        <v>0</v>
      </c>
      <c r="BG18" s="5">
        <f>IF(BG$3=TRUE,'FeedStuffs Data'!AV13,0)</f>
        <v>0</v>
      </c>
      <c r="BH18" s="5">
        <f ca="1">INDIRECT(ADDRESS(1,'Swine Data'!K18+13))/INDIRECT(ADDRESS(64,ROW(A15)+16))</f>
        <v>0</v>
      </c>
      <c r="BI18" s="5">
        <f ca="1">INDIRECT(ADDRESS(1,'Swine Data'!K18+13))</f>
        <v>0</v>
      </c>
      <c r="BJ18" t="str">
        <f>Solver!B71</f>
        <v>Fish Meal, Herring</v>
      </c>
      <c r="BL18">
        <f t="shared" si="0"/>
        <v>0</v>
      </c>
      <c r="BM18">
        <f t="shared" si="4"/>
        <v>18</v>
      </c>
      <c r="BN18">
        <f t="shared" si="1"/>
        <v>0</v>
      </c>
      <c r="BO18">
        <f>LARGE(BN$4:BN$46,'Swine Data'!K18-3)</f>
        <v>0</v>
      </c>
      <c r="BQ18">
        <f t="shared" si="2"/>
        <v>0</v>
      </c>
      <c r="BR18">
        <f ca="1" t="shared" si="3"/>
        <v>0</v>
      </c>
    </row>
    <row r="19" spans="1:70" ht="12.75">
      <c r="A19" s="5">
        <f ca="1" t="shared" si="5"/>
      </c>
      <c r="B19" s="5">
        <f t="shared" si="9"/>
      </c>
      <c r="C19" s="18">
        <f t="shared" si="6"/>
      </c>
      <c r="D19">
        <f ca="1" t="shared" si="7"/>
      </c>
      <c r="G19" t="s">
        <v>4</v>
      </c>
      <c r="K19" s="5">
        <f>Solver!G19</f>
        <v>0.0085</v>
      </c>
      <c r="L19" s="33">
        <f t="shared" si="11"/>
      </c>
      <c r="M19" s="5">
        <f>IF(Solver!K19=TRUE,Solver!G19,0)</f>
        <v>0</v>
      </c>
      <c r="N19" s="5"/>
      <c r="O19" s="5">
        <f t="shared" si="12"/>
        <v>0.018639778054140303</v>
      </c>
      <c r="Q19" s="5">
        <f>IF(Q$3=TRUE,'FeedStuffs Data'!F14,0)</f>
        <v>0</v>
      </c>
      <c r="R19" s="5">
        <f>IF(R$3=TRUE,'FeedStuffs Data'!G14,0)</f>
        <v>0.0075</v>
      </c>
      <c r="S19" s="5">
        <f>IF(S$3=TRUE,'FeedStuffs Data'!H14,0)</f>
        <v>0</v>
      </c>
      <c r="T19" s="5">
        <f>IF(T$3=TRUE,'FeedStuffs Data'!I14,0)</f>
        <v>0</v>
      </c>
      <c r="U19" s="5">
        <f>IF(U$3=TRUE,'FeedStuffs Data'!J14,0)</f>
        <v>0</v>
      </c>
      <c r="V19" s="5">
        <f>IF(V$3=TRUE,'FeedStuffs Data'!K14,0)</f>
        <v>0</v>
      </c>
      <c r="W19" s="5">
        <f>IF(W$3=TRUE,'FeedStuffs Data'!L14,0)</f>
        <v>0</v>
      </c>
      <c r="X19" s="5">
        <f>IF(X$3=TRUE,'FeedStuffs Data'!M14,0)</f>
        <v>0</v>
      </c>
      <c r="Y19" s="5">
        <f>IF(Y$3=TRUE,'FeedStuffs Data'!N14,0)</f>
        <v>0.0119</v>
      </c>
      <c r="Z19" s="5">
        <f>IF(Z$3=TRUE,'FeedStuffs Data'!O14,0)</f>
        <v>0</v>
      </c>
      <c r="AA19" s="5">
        <f>IF(AA$3=TRUE,'FeedStuffs Data'!P14,0)</f>
        <v>0.1044</v>
      </c>
      <c r="AB19" s="5">
        <f>IF(AB$3=TRUE,'FeedStuffs Data'!Q14,0)</f>
        <v>0</v>
      </c>
      <c r="AC19" s="5">
        <f>IF(AC$3=TRUE,'FeedStuffs Data'!R14,0)</f>
        <v>0</v>
      </c>
      <c r="AD19" s="5">
        <f>IF(AD$3=TRUE,'FeedStuffs Data'!S14,0)</f>
        <v>0</v>
      </c>
      <c r="AE19" s="5">
        <f>IF(AE$3=TRUE,'FeedStuffs Data'!T14,0)</f>
        <v>0</v>
      </c>
      <c r="AF19" s="5">
        <f>IF(AF$3=TRUE,'FeedStuffs Data'!U14,0)</f>
        <v>0</v>
      </c>
      <c r="AG19" s="5">
        <f>IF(AG$3=TRUE,'FeedStuffs Data'!V14,0)</f>
        <v>0</v>
      </c>
      <c r="AH19" s="5">
        <f>IF(AH$3=TRUE,'FeedStuffs Data'!W14,0)</f>
        <v>0</v>
      </c>
      <c r="AI19" s="5">
        <f>IF(AI$3=TRUE,'FeedStuffs Data'!X14,0)</f>
        <v>0</v>
      </c>
      <c r="AJ19" s="5">
        <f>IF(AJ$3=TRUE,'FeedStuffs Data'!Y14,0)</f>
        <v>0.0337</v>
      </c>
      <c r="AK19" s="5">
        <f>IF(AK$3=TRUE,'FeedStuffs Data'!Z14,0)</f>
        <v>0.0264</v>
      </c>
      <c r="AL19" s="5">
        <f>IF(AL$3=TRUE,'FeedStuffs Data'!AA14,0)</f>
        <v>0</v>
      </c>
      <c r="AM19" s="5">
        <f>IF(AM$3=TRUE,'FeedStuffs Data'!AB14,0)</f>
        <v>0</v>
      </c>
      <c r="AN19" s="5">
        <f>IF(AN$3=TRUE,'FeedStuffs Data'!AC14,0)</f>
        <v>0.009</v>
      </c>
      <c r="AO19" s="5">
        <f>IF(AO$3=TRUE,'FeedStuffs Data'!AD14,0)</f>
        <v>0</v>
      </c>
      <c r="AP19" s="5">
        <f>IF(AP$3=TRUE,'FeedStuffs Data'!AE14,0)</f>
        <v>0</v>
      </c>
      <c r="AQ19" s="5">
        <f>IF(AQ$3=TRUE,'FeedStuffs Data'!AF14,0)</f>
        <v>0</v>
      </c>
      <c r="AR19" s="5">
        <f>IF(AR$3=TRUE,'FeedStuffs Data'!AG14,0)</f>
        <v>0</v>
      </c>
      <c r="AS19" s="5">
        <f>IF(AS$3=TRUE,'FeedStuffs Data'!AH14,0)</f>
        <v>0</v>
      </c>
      <c r="AT19" s="5">
        <f>IF(AT$3=TRUE,'FeedStuffs Data'!AI14,0)</f>
        <v>0</v>
      </c>
      <c r="AU19" s="5">
        <f>IF(AU$3=TRUE,'FeedStuffs Data'!AJ14,0)</f>
        <v>0</v>
      </c>
      <c r="AV19" s="5">
        <f>IF(AV$3=TRUE,'FeedStuffs Data'!AK14,0)</f>
        <v>0</v>
      </c>
      <c r="AW19" s="5">
        <f>IF(AW$3=TRUE,'FeedStuffs Data'!AL14,0)</f>
        <v>0</v>
      </c>
      <c r="AX19" s="5">
        <f>IF(AX$3=TRUE,'FeedStuffs Data'!AM14,0)</f>
        <v>0</v>
      </c>
      <c r="AY19" s="5">
        <f>IF(AY$3=TRUE,'FeedStuffs Data'!AN14,0)</f>
        <v>0</v>
      </c>
      <c r="AZ19" s="5">
        <f>IF(AZ$3=TRUE,'FeedStuffs Data'!AO14,0)</f>
        <v>0</v>
      </c>
      <c r="BA19" s="5">
        <f>IF(BA$3=TRUE,'FeedStuffs Data'!AP14,0)</f>
        <v>0</v>
      </c>
      <c r="BB19" s="5">
        <f>IF(BB$3=TRUE,'FeedStuffs Data'!AQ14,0)</f>
        <v>0</v>
      </c>
      <c r="BC19" s="5">
        <f>IF(BC$3=TRUE,'FeedStuffs Data'!AR14,0)</f>
        <v>0</v>
      </c>
      <c r="BD19" s="5">
        <f>IF(BD$3=TRUE,'FeedStuffs Data'!AS14,0)</f>
        <v>0</v>
      </c>
      <c r="BE19" s="5">
        <f>IF(BE$3=TRUE,'FeedStuffs Data'!AT14,0)</f>
        <v>0</v>
      </c>
      <c r="BF19" s="5">
        <f>IF(BF$3=TRUE,'FeedStuffs Data'!AU14,0)</f>
        <v>0</v>
      </c>
      <c r="BG19" s="5">
        <f>IF(BG$3=TRUE,'FeedStuffs Data'!AV14,0)</f>
        <v>0</v>
      </c>
      <c r="BH19" s="5">
        <f ca="1">INDIRECT(ADDRESS(1,'Swine Data'!K19+13))/INDIRECT(ADDRESS(64,ROW(A16)+16))</f>
        <v>0</v>
      </c>
      <c r="BI19" s="5">
        <f ca="1">INDIRECT(ADDRESS(1,'Swine Data'!K19+13))</f>
        <v>0</v>
      </c>
      <c r="BJ19" t="str">
        <f>Solver!B72</f>
        <v>Meat and Bone Meal, 50%</v>
      </c>
      <c r="BL19">
        <f t="shared" si="0"/>
        <v>0</v>
      </c>
      <c r="BM19">
        <f t="shared" si="4"/>
        <v>19</v>
      </c>
      <c r="BN19">
        <f t="shared" si="1"/>
        <v>0</v>
      </c>
      <c r="BO19">
        <f>LARGE(BN$4:BN$46,'Swine Data'!K19-3)</f>
        <v>0</v>
      </c>
      <c r="BQ19">
        <f t="shared" si="2"/>
        <v>0</v>
      </c>
      <c r="BR19">
        <f ca="1" t="shared" si="3"/>
        <v>0</v>
      </c>
    </row>
    <row r="20" spans="1:70" ht="12.75">
      <c r="A20" s="5">
        <f ca="1" t="shared" si="5"/>
      </c>
      <c r="B20" s="5">
        <f t="shared" si="9"/>
      </c>
      <c r="C20" s="18">
        <f t="shared" si="6"/>
      </c>
      <c r="D20">
        <f ca="1" t="shared" si="7"/>
      </c>
      <c r="G20" t="s">
        <v>7</v>
      </c>
      <c r="K20" s="5">
        <f>Solver!G20</f>
        <v>0.0115</v>
      </c>
      <c r="L20" s="33" t="str">
        <f t="shared" si="11"/>
        <v>*</v>
      </c>
      <c r="M20" s="5">
        <f>IF(Solver!K20=TRUE,Solver!G20,0)</f>
        <v>0.0115</v>
      </c>
      <c r="N20" s="5"/>
      <c r="O20" s="5">
        <f t="shared" si="12"/>
        <v>0.012752193880622086</v>
      </c>
      <c r="Q20" s="5">
        <f>IF(Q$3=TRUE,'FeedStuffs Data'!F15,0)</f>
        <v>0</v>
      </c>
      <c r="R20" s="5">
        <f>IF(R$3=TRUE,'FeedStuffs Data'!G15,0)</f>
        <v>0.004</v>
      </c>
      <c r="S20" s="5">
        <f>IF(S$3=TRUE,'FeedStuffs Data'!H15,0)</f>
        <v>0</v>
      </c>
      <c r="T20" s="5">
        <f>IF(T$3=TRUE,'FeedStuffs Data'!I15,0)</f>
        <v>0</v>
      </c>
      <c r="U20" s="5">
        <f>IF(U$3=TRUE,'FeedStuffs Data'!J15,0)</f>
        <v>0</v>
      </c>
      <c r="V20" s="5">
        <f>IF(V$3=TRUE,'FeedStuffs Data'!K15,0)</f>
        <v>0</v>
      </c>
      <c r="W20" s="5">
        <f>IF(W$3=TRUE,'FeedStuffs Data'!L15,0)</f>
        <v>0</v>
      </c>
      <c r="X20" s="5">
        <f>IF(X$3=TRUE,'FeedStuffs Data'!M15,0)</f>
        <v>0</v>
      </c>
      <c r="Y20" s="5">
        <f>IF(Y$3=TRUE,'FeedStuffs Data'!N15,0)</f>
        <v>0.0025</v>
      </c>
      <c r="Z20" s="5">
        <f>IF(Z$3=TRUE,'FeedStuffs Data'!O15,0)</f>
        <v>0</v>
      </c>
      <c r="AA20" s="5">
        <f>IF(AA$3=TRUE,'FeedStuffs Data'!P15,0)</f>
        <v>0.0103</v>
      </c>
      <c r="AB20" s="5">
        <f>IF(AB$3=TRUE,'FeedStuffs Data'!Q15,0)</f>
        <v>0</v>
      </c>
      <c r="AC20" s="5">
        <f>IF(AC$3=TRUE,'FeedStuffs Data'!R15,0)</f>
        <v>0</v>
      </c>
      <c r="AD20" s="5">
        <f>IF(AD$3=TRUE,'FeedStuffs Data'!S15,0)</f>
        <v>0</v>
      </c>
      <c r="AE20" s="5">
        <f>IF(AE$3=TRUE,'FeedStuffs Data'!T15,0)</f>
        <v>0</v>
      </c>
      <c r="AF20" s="5">
        <f>IF(AF$3=TRUE,'FeedStuffs Data'!U15,0)</f>
        <v>0</v>
      </c>
      <c r="AG20" s="5">
        <f>IF(AG$3=TRUE,'FeedStuffs Data'!V15,0)</f>
        <v>0</v>
      </c>
      <c r="AH20" s="5">
        <f>IF(AH$3=TRUE,'FeedStuffs Data'!W15,0)</f>
        <v>0</v>
      </c>
      <c r="AI20" s="5">
        <f>IF(AI$3=TRUE,'FeedStuffs Data'!X15,0)</f>
        <v>0</v>
      </c>
      <c r="AJ20" s="5">
        <f>IF(AJ$3=TRUE,'FeedStuffs Data'!Y15,0)</f>
        <v>0.029</v>
      </c>
      <c r="AK20" s="5">
        <f>IF(AK$3=TRUE,'FeedStuffs Data'!Z15,0)</f>
        <v>0.0225</v>
      </c>
      <c r="AL20" s="5">
        <f>IF(AL$3=TRUE,'FeedStuffs Data'!AA15,0)</f>
        <v>0</v>
      </c>
      <c r="AM20" s="5">
        <f>IF(AM$3=TRUE,'FeedStuffs Data'!AB15,0)</f>
        <v>0</v>
      </c>
      <c r="AN20" s="5">
        <f>IF(AN$3=TRUE,'FeedStuffs Data'!AC15,0)</f>
        <v>0.0036</v>
      </c>
      <c r="AO20" s="5">
        <f>IF(AO$3=TRUE,'FeedStuffs Data'!AD15,0)</f>
        <v>0</v>
      </c>
      <c r="AP20" s="5">
        <f>IF(AP$3=TRUE,'FeedStuffs Data'!AE15,0)</f>
        <v>0.0461</v>
      </c>
      <c r="AQ20" s="5">
        <f>IF(AQ$3=TRUE,'FeedStuffs Data'!AF15,0)</f>
        <v>0</v>
      </c>
      <c r="AR20" s="5">
        <f>IF(AR$3=TRUE,'FeedStuffs Data'!AG15,0)</f>
        <v>0</v>
      </c>
      <c r="AS20" s="5">
        <f>IF(AS$3=TRUE,'FeedStuffs Data'!AH15,0)</f>
        <v>0</v>
      </c>
      <c r="AT20" s="5">
        <f>IF(AT$3=TRUE,'FeedStuffs Data'!AI15,0)</f>
        <v>0</v>
      </c>
      <c r="AU20" s="5">
        <f>IF(AU$3=TRUE,'FeedStuffs Data'!AJ15,0)</f>
        <v>0</v>
      </c>
      <c r="AV20" s="5">
        <f>IF(AV$3=TRUE,'FeedStuffs Data'!AK15,0)</f>
        <v>0</v>
      </c>
      <c r="AW20" s="5">
        <f>IF(AW$3=TRUE,'FeedStuffs Data'!AL15,0)</f>
        <v>0</v>
      </c>
      <c r="AX20" s="5">
        <f>IF(AX$3=TRUE,'FeedStuffs Data'!AM15,0)</f>
        <v>0</v>
      </c>
      <c r="AY20" s="5">
        <f>IF(AY$3=TRUE,'FeedStuffs Data'!AN15,0)</f>
        <v>0</v>
      </c>
      <c r="AZ20" s="5">
        <f>IF(AZ$3=TRUE,'FeedStuffs Data'!AO15,0)</f>
        <v>0</v>
      </c>
      <c r="BA20" s="5">
        <f>IF(BA$3=TRUE,'FeedStuffs Data'!AP15,0)</f>
        <v>0</v>
      </c>
      <c r="BB20" s="5">
        <f>IF(BB$3=TRUE,'FeedStuffs Data'!AQ15,0)</f>
        <v>0</v>
      </c>
      <c r="BC20" s="5">
        <f>IF(BC$3=TRUE,'FeedStuffs Data'!AR15,0)</f>
        <v>0</v>
      </c>
      <c r="BD20" s="5">
        <f>IF(BD$3=TRUE,'FeedStuffs Data'!AS15,0)</f>
        <v>0</v>
      </c>
      <c r="BE20" s="5">
        <f>IF(BE$3=TRUE,'FeedStuffs Data'!AT15,0)</f>
        <v>0</v>
      </c>
      <c r="BF20" s="5">
        <f>IF(BF$3=TRUE,'FeedStuffs Data'!AU15,0)</f>
        <v>0</v>
      </c>
      <c r="BG20" s="5">
        <f>IF(BG$3=TRUE,'FeedStuffs Data'!AV15,0)</f>
        <v>0</v>
      </c>
      <c r="BH20" s="5">
        <f ca="1">INDIRECT(ADDRESS(1,'Swine Data'!K20+13))/INDIRECT(ADDRESS(64,ROW(A17)+16))</f>
        <v>0</v>
      </c>
      <c r="BI20" s="5">
        <f ca="1">INDIRECT(ADDRESS(1,'Swine Data'!K20+13))</f>
        <v>0</v>
      </c>
      <c r="BJ20" t="str">
        <f>Solver!B73</f>
        <v>Meat Meal 55%</v>
      </c>
      <c r="BL20">
        <f t="shared" si="0"/>
        <v>0</v>
      </c>
      <c r="BM20">
        <f t="shared" si="4"/>
        <v>20</v>
      </c>
      <c r="BN20">
        <f t="shared" si="1"/>
        <v>0</v>
      </c>
      <c r="BO20">
        <f>LARGE(BN$4:BN$46,'Swine Data'!K20-3)</f>
        <v>0</v>
      </c>
      <c r="BQ20">
        <f t="shared" si="2"/>
        <v>0</v>
      </c>
      <c r="BR20">
        <f ca="1" t="shared" si="3"/>
        <v>0</v>
      </c>
    </row>
    <row r="21" spans="1:70" ht="12.75">
      <c r="A21" s="5">
        <f ca="1" t="shared" si="5"/>
      </c>
      <c r="B21" s="5">
        <f t="shared" si="9"/>
      </c>
      <c r="C21" s="18">
        <f t="shared" si="6"/>
      </c>
      <c r="D21">
        <f ca="1" t="shared" si="7"/>
      </c>
      <c r="G21" t="s">
        <v>33</v>
      </c>
      <c r="K21" s="5">
        <f>Solver!G21</f>
        <v>0.0058</v>
      </c>
      <c r="L21" s="33">
        <f t="shared" si="11"/>
      </c>
      <c r="M21" s="5">
        <f>IF(Solver!K21=TRUE,Solver!G21,0)</f>
        <v>0</v>
      </c>
      <c r="N21" s="5"/>
      <c r="O21" s="5">
        <f t="shared" si="12"/>
        <v>0.006420623246407498</v>
      </c>
      <c r="Q21" s="5">
        <f>IF(Q$3=TRUE,'FeedStuffs Data'!F16,0)</f>
        <v>0</v>
      </c>
      <c r="R21" s="5">
        <f>IF(R$3=TRUE,'FeedStuffs Data'!G16,0)</f>
        <v>0.0037</v>
      </c>
      <c r="S21" s="5">
        <f>IF(S$3=TRUE,'FeedStuffs Data'!H16,0)</f>
        <v>0</v>
      </c>
      <c r="T21" s="5">
        <f>IF(T$3=TRUE,'FeedStuffs Data'!I16,0)</f>
        <v>0</v>
      </c>
      <c r="U21" s="5">
        <f>IF(U$3=TRUE,'FeedStuffs Data'!J16,0)</f>
        <v>0</v>
      </c>
      <c r="V21" s="5">
        <f>IF(V$3=TRUE,'FeedStuffs Data'!K16,0)</f>
        <v>0</v>
      </c>
      <c r="W21" s="5">
        <f>IF(W$3=TRUE,'FeedStuffs Data'!L16,0)</f>
        <v>0</v>
      </c>
      <c r="X21" s="5">
        <f>IF(X$3=TRUE,'FeedStuffs Data'!M16,0)</f>
        <v>0</v>
      </c>
      <c r="Y21" s="5">
        <f>IF(Y$3=TRUE,'FeedStuffs Data'!N16,0)</f>
        <v>0.004</v>
      </c>
      <c r="Z21" s="5">
        <f>IF(Z$3=TRUE,'FeedStuffs Data'!O16,0)</f>
        <v>0</v>
      </c>
      <c r="AA21" s="5">
        <f>IF(AA$3=TRUE,'FeedStuffs Data'!P16,0)</f>
        <v>0.0279</v>
      </c>
      <c r="AB21" s="5">
        <f>IF(AB$3=TRUE,'FeedStuffs Data'!Q16,0)</f>
        <v>0</v>
      </c>
      <c r="AC21" s="5">
        <f>IF(AC$3=TRUE,'FeedStuffs Data'!R16,0)</f>
        <v>0</v>
      </c>
      <c r="AD21" s="5">
        <f>IF(AD$3=TRUE,'FeedStuffs Data'!S16,0)</f>
        <v>0</v>
      </c>
      <c r="AE21" s="5">
        <f>IF(AE$3=TRUE,'FeedStuffs Data'!T16,0)</f>
        <v>0</v>
      </c>
      <c r="AF21" s="5">
        <f>IF(AF$3=TRUE,'FeedStuffs Data'!U16,0)</f>
        <v>0</v>
      </c>
      <c r="AG21" s="5">
        <f>IF(AG$3=TRUE,'FeedStuffs Data'!V16,0)</f>
        <v>0</v>
      </c>
      <c r="AH21" s="5">
        <f>IF(AH$3=TRUE,'FeedStuffs Data'!W16,0)</f>
        <v>0</v>
      </c>
      <c r="AI21" s="5">
        <f>IF(AI$3=TRUE,'FeedStuffs Data'!X16,0)</f>
        <v>0</v>
      </c>
      <c r="AJ21" s="5">
        <f>IF(AJ$3=TRUE,'FeedStuffs Data'!Y16,0)</f>
        <v>0.0118</v>
      </c>
      <c r="AK21" s="5">
        <f>IF(AK$3=TRUE,'FeedStuffs Data'!Z16,0)</f>
        <v>0.0101</v>
      </c>
      <c r="AL21" s="5">
        <f>IF(AL$3=TRUE,'FeedStuffs Data'!AA16,0)</f>
        <v>0</v>
      </c>
      <c r="AM21" s="5">
        <f>IF(AM$3=TRUE,'FeedStuffs Data'!AB16,0)</f>
        <v>0</v>
      </c>
      <c r="AN21" s="5">
        <f>IF(AN$3=TRUE,'FeedStuffs Data'!AC16,0)</f>
        <v>0.0058</v>
      </c>
      <c r="AO21" s="5">
        <f>IF(AO$3=TRUE,'FeedStuffs Data'!AD16,0)</f>
        <v>0</v>
      </c>
      <c r="AP21" s="5">
        <f>IF(AP$3=TRUE,'FeedStuffs Data'!AE16,0)</f>
        <v>0</v>
      </c>
      <c r="AQ21" s="5">
        <f>IF(AQ$3=TRUE,'FeedStuffs Data'!AF16,0)</f>
        <v>0</v>
      </c>
      <c r="AR21" s="5">
        <f>IF(AR$3=TRUE,'FeedStuffs Data'!AG16,0)</f>
        <v>0</v>
      </c>
      <c r="AS21" s="5">
        <f>IF(AS$3=TRUE,'FeedStuffs Data'!AH16,0)</f>
        <v>0</v>
      </c>
      <c r="AT21" s="5">
        <f>IF(AT$3=TRUE,'FeedStuffs Data'!AI16,0)</f>
        <v>0</v>
      </c>
      <c r="AU21" s="5">
        <f>IF(AU$3=TRUE,'FeedStuffs Data'!AJ16,0)</f>
        <v>0</v>
      </c>
      <c r="AV21" s="5">
        <f>IF(AV$3=TRUE,'FeedStuffs Data'!AK16,0)</f>
        <v>0</v>
      </c>
      <c r="AW21" s="5">
        <f>IF(AW$3=TRUE,'FeedStuffs Data'!AL16,0)</f>
        <v>0</v>
      </c>
      <c r="AX21" s="5">
        <f>IF(AX$3=TRUE,'FeedStuffs Data'!AM16,0)</f>
        <v>0</v>
      </c>
      <c r="AY21" s="5">
        <f>IF(AY$3=TRUE,'FeedStuffs Data'!AN16,0)</f>
        <v>0</v>
      </c>
      <c r="AZ21" s="5">
        <f>IF(AZ$3=TRUE,'FeedStuffs Data'!AO16,0)</f>
        <v>0</v>
      </c>
      <c r="BA21" s="5">
        <f>IF(BA$3=TRUE,'FeedStuffs Data'!AP16,0)</f>
        <v>0</v>
      </c>
      <c r="BB21" s="5">
        <f>IF(BB$3=TRUE,'FeedStuffs Data'!AQ16,0)</f>
        <v>0</v>
      </c>
      <c r="BC21" s="5">
        <f>IF(BC$3=TRUE,'FeedStuffs Data'!AR16,0)</f>
        <v>0</v>
      </c>
      <c r="BD21" s="5">
        <f>IF(BD$3=TRUE,'FeedStuffs Data'!AS16,0)</f>
        <v>0</v>
      </c>
      <c r="BE21" s="5">
        <f>IF(BE$3=TRUE,'FeedStuffs Data'!AT16,0)</f>
        <v>0</v>
      </c>
      <c r="BF21" s="5">
        <f>IF(BF$3=TRUE,'FeedStuffs Data'!AU16,0)</f>
        <v>0</v>
      </c>
      <c r="BG21" s="5">
        <f>IF(BG$3=TRUE,'FeedStuffs Data'!AV16,0)</f>
        <v>0</v>
      </c>
      <c r="BH21" s="5">
        <f ca="1">INDIRECT(ADDRESS(1,'Swine Data'!K21+13))/INDIRECT(ADDRESS(64,ROW(A18)+16))</f>
        <v>0</v>
      </c>
      <c r="BI21" s="5">
        <f ca="1">INDIRECT(ADDRESS(1,'Swine Data'!K21+13))</f>
        <v>0</v>
      </c>
      <c r="BJ21" t="str">
        <f>Solver!B74</f>
        <v>Oats</v>
      </c>
      <c r="BL21">
        <f t="shared" si="0"/>
        <v>0</v>
      </c>
      <c r="BM21">
        <f t="shared" si="4"/>
        <v>21</v>
      </c>
      <c r="BN21">
        <f t="shared" si="1"/>
        <v>0</v>
      </c>
      <c r="BO21">
        <f>LARGE(BN$4:BN$46,'Swine Data'!K21-3)</f>
        <v>0</v>
      </c>
      <c r="BQ21">
        <f t="shared" si="2"/>
        <v>0</v>
      </c>
      <c r="BR21">
        <f ca="1" t="shared" si="3"/>
        <v>0</v>
      </c>
    </row>
    <row r="22" spans="1:70" ht="12.75">
      <c r="A22" s="5">
        <f ca="1" t="shared" si="5"/>
      </c>
      <c r="B22" s="5">
        <f t="shared" si="9"/>
      </c>
      <c r="C22" s="18">
        <f t="shared" si="6"/>
      </c>
      <c r="D22">
        <f ca="1" t="shared" si="7"/>
      </c>
      <c r="G22" t="s">
        <v>34</v>
      </c>
      <c r="K22" s="5">
        <f>Solver!G22</f>
        <v>0.0094</v>
      </c>
      <c r="L22" s="33">
        <f t="shared" si="11"/>
      </c>
      <c r="M22" s="5">
        <f>IF(Solver!K22=TRUE,Solver!G22,0)</f>
        <v>0</v>
      </c>
      <c r="N22" s="5"/>
      <c r="O22" s="5">
        <f t="shared" si="12"/>
        <v>0.017169347170484114</v>
      </c>
      <c r="Q22" s="5">
        <f>IF(Q$3=TRUE,'FeedStuffs Data'!F17,0)</f>
        <v>0</v>
      </c>
      <c r="R22" s="5">
        <f>IF(R$3=TRUE,'FeedStuffs Data'!G17,0)</f>
        <v>0.0093</v>
      </c>
      <c r="S22" s="5">
        <f>IF(S$3=TRUE,'FeedStuffs Data'!H17,0)</f>
        <v>0</v>
      </c>
      <c r="T22" s="5">
        <f>IF(T$3=TRUE,'FeedStuffs Data'!I17,0)</f>
        <v>0</v>
      </c>
      <c r="U22" s="5">
        <f>IF(U$3=TRUE,'FeedStuffs Data'!J17,0)</f>
        <v>0</v>
      </c>
      <c r="V22" s="5">
        <f>IF(V$3=TRUE,'FeedStuffs Data'!K17,0)</f>
        <v>0</v>
      </c>
      <c r="W22" s="5">
        <f>IF(W$3=TRUE,'FeedStuffs Data'!L17,0)</f>
        <v>0</v>
      </c>
      <c r="X22" s="5">
        <f>IF(X$3=TRUE,'FeedStuffs Data'!M17,0)</f>
        <v>0</v>
      </c>
      <c r="Y22" s="5">
        <f>IF(Y$3=TRUE,'FeedStuffs Data'!N17,0)</f>
        <v>0.0084</v>
      </c>
      <c r="Z22" s="5">
        <f>IF(Z$3=TRUE,'FeedStuffs Data'!O17,0)</f>
        <v>0</v>
      </c>
      <c r="AA22" s="5">
        <f>IF(AA$3=TRUE,'FeedStuffs Data'!P17,0)</f>
        <v>0.0735</v>
      </c>
      <c r="AB22" s="5">
        <f>IF(AB$3=TRUE,'FeedStuffs Data'!Q17,0)</f>
        <v>0</v>
      </c>
      <c r="AC22" s="5">
        <f>IF(AC$3=TRUE,'FeedStuffs Data'!R17,0)</f>
        <v>0</v>
      </c>
      <c r="AD22" s="5">
        <f>IF(AD$3=TRUE,'FeedStuffs Data'!S17,0)</f>
        <v>0</v>
      </c>
      <c r="AE22" s="5">
        <f>IF(AE$3=TRUE,'FeedStuffs Data'!T17,0)</f>
        <v>0</v>
      </c>
      <c r="AF22" s="5">
        <f>IF(AF$3=TRUE,'FeedStuffs Data'!U17,0)</f>
        <v>0</v>
      </c>
      <c r="AG22" s="5">
        <f>IF(AG$3=TRUE,'FeedStuffs Data'!V17,0)</f>
        <v>0</v>
      </c>
      <c r="AH22" s="5">
        <f>IF(AH$3=TRUE,'FeedStuffs Data'!W17,0)</f>
        <v>0</v>
      </c>
      <c r="AI22" s="5">
        <f>IF(AI$3=TRUE,'FeedStuffs Data'!X17,0)</f>
        <v>0</v>
      </c>
      <c r="AJ22" s="5">
        <f>IF(AJ$3=TRUE,'FeedStuffs Data'!Y17,0)</f>
        <v>0.036</v>
      </c>
      <c r="AK22" s="5">
        <f>IF(AK$3=TRUE,'FeedStuffs Data'!Z17,0)</f>
        <v>0.0306</v>
      </c>
      <c r="AL22" s="5">
        <f>IF(AL$3=TRUE,'FeedStuffs Data'!AA17,0)</f>
        <v>0</v>
      </c>
      <c r="AM22" s="5">
        <f>IF(AM$3=TRUE,'FeedStuffs Data'!AB17,0)</f>
        <v>0</v>
      </c>
      <c r="AN22" s="5">
        <f>IF(AN$3=TRUE,'FeedStuffs Data'!AC17,0)</f>
        <v>0.0101</v>
      </c>
      <c r="AO22" s="5">
        <f>IF(AO$3=TRUE,'FeedStuffs Data'!AD17,0)</f>
        <v>0</v>
      </c>
      <c r="AP22" s="5">
        <f>IF(AP$3=TRUE,'FeedStuffs Data'!AE17,0)</f>
        <v>0</v>
      </c>
      <c r="AQ22" s="5">
        <f>IF(AQ$3=TRUE,'FeedStuffs Data'!AF17,0)</f>
        <v>0</v>
      </c>
      <c r="AR22" s="5">
        <f>IF(AR$3=TRUE,'FeedStuffs Data'!AG17,0)</f>
        <v>0</v>
      </c>
      <c r="AS22" s="5">
        <f>IF(AS$3=TRUE,'FeedStuffs Data'!AH17,0)</f>
        <v>0</v>
      </c>
      <c r="AT22" s="5">
        <f>IF(AT$3=TRUE,'FeedStuffs Data'!AI17,0)</f>
        <v>0</v>
      </c>
      <c r="AU22" s="5">
        <f>IF(AU$3=TRUE,'FeedStuffs Data'!AJ17,0)</f>
        <v>0</v>
      </c>
      <c r="AV22" s="5">
        <f>IF(AV$3=TRUE,'FeedStuffs Data'!AK17,0)</f>
        <v>0</v>
      </c>
      <c r="AW22" s="5">
        <f>IF(AW$3=TRUE,'FeedStuffs Data'!AL17,0)</f>
        <v>0</v>
      </c>
      <c r="AX22" s="5">
        <f>IF(AX$3=TRUE,'FeedStuffs Data'!AM17,0)</f>
        <v>0</v>
      </c>
      <c r="AY22" s="5">
        <f>IF(AY$3=TRUE,'FeedStuffs Data'!AN17,0)</f>
        <v>0</v>
      </c>
      <c r="AZ22" s="5">
        <f>IF(AZ$3=TRUE,'FeedStuffs Data'!AO17,0)</f>
        <v>0</v>
      </c>
      <c r="BA22" s="5">
        <f>IF(BA$3=TRUE,'FeedStuffs Data'!AP17,0)</f>
        <v>0</v>
      </c>
      <c r="BB22" s="5">
        <f>IF(BB$3=TRUE,'FeedStuffs Data'!AQ17,0)</f>
        <v>0</v>
      </c>
      <c r="BC22" s="5">
        <f>IF(BC$3=TRUE,'FeedStuffs Data'!AR17,0)</f>
        <v>0</v>
      </c>
      <c r="BD22" s="5">
        <f>IF(BD$3=TRUE,'FeedStuffs Data'!AS17,0)</f>
        <v>0</v>
      </c>
      <c r="BE22" s="5">
        <f>IF(BE$3=TRUE,'FeedStuffs Data'!AT17,0)</f>
        <v>0</v>
      </c>
      <c r="BF22" s="5">
        <f>IF(BF$3=TRUE,'FeedStuffs Data'!AU17,0)</f>
        <v>0</v>
      </c>
      <c r="BG22" s="5">
        <f>IF(BG$3=TRUE,'FeedStuffs Data'!AV17,0)</f>
        <v>0</v>
      </c>
      <c r="BH22" s="5">
        <f ca="1">INDIRECT(ADDRESS(1,'Swine Data'!K22+13))/INDIRECT(ADDRESS(64,ROW(A19)+16))</f>
        <v>0</v>
      </c>
      <c r="BI22" s="5">
        <f ca="1">INDIRECT(ADDRESS(1,'Swine Data'!K22+13))</f>
        <v>0</v>
      </c>
      <c r="BJ22" t="str">
        <f>Solver!B75</f>
        <v>Soybean Meal, dehulled</v>
      </c>
      <c r="BL22">
        <f t="shared" si="0"/>
        <v>0</v>
      </c>
      <c r="BM22">
        <f t="shared" si="4"/>
        <v>22</v>
      </c>
      <c r="BN22">
        <f t="shared" si="1"/>
        <v>0</v>
      </c>
      <c r="BO22">
        <f>LARGE(BN$4:BN$46,'Swine Data'!K22-3)</f>
        <v>0</v>
      </c>
      <c r="BQ22">
        <f t="shared" si="2"/>
        <v>0</v>
      </c>
      <c r="BR22">
        <f ca="1" t="shared" si="3"/>
        <v>0</v>
      </c>
    </row>
    <row r="23" spans="1:70" ht="12.75">
      <c r="A23" s="5">
        <f ca="1" t="shared" si="5"/>
      </c>
      <c r="B23" s="5">
        <f t="shared" si="9"/>
      </c>
      <c r="C23" s="18">
        <f t="shared" si="6"/>
      </c>
      <c r="D23">
        <f ca="1" t="shared" si="7"/>
      </c>
      <c r="G23" t="s">
        <v>35</v>
      </c>
      <c r="K23" s="5">
        <f>Solver!G23</f>
        <v>0.0068</v>
      </c>
      <c r="L23" s="33">
        <f t="shared" si="11"/>
      </c>
      <c r="M23" s="5">
        <f>IF(Solver!K23=TRUE,Solver!G23,0)</f>
        <v>0</v>
      </c>
      <c r="N23" s="5"/>
      <c r="O23" s="5">
        <f t="shared" si="12"/>
        <v>0.007874543514665234</v>
      </c>
      <c r="Q23" s="5">
        <f>IF(Q$3=TRUE,'FeedStuffs Data'!F18,0)</f>
        <v>0</v>
      </c>
      <c r="R23" s="5">
        <f>IF(R$3=TRUE,'FeedStuffs Data'!G18,0)</f>
        <v>0.0036</v>
      </c>
      <c r="S23" s="5">
        <f>IF(S$3=TRUE,'FeedStuffs Data'!H18,0)</f>
        <v>0</v>
      </c>
      <c r="T23" s="5">
        <f>IF(T$3=TRUE,'FeedStuffs Data'!I18,0)</f>
        <v>0</v>
      </c>
      <c r="U23" s="5">
        <f>IF(U$3=TRUE,'FeedStuffs Data'!J18,0)</f>
        <v>0</v>
      </c>
      <c r="V23" s="5">
        <f>IF(V$3=TRUE,'FeedStuffs Data'!K18,0)</f>
        <v>0</v>
      </c>
      <c r="W23" s="5">
        <f>IF(W$3=TRUE,'FeedStuffs Data'!L18,0)</f>
        <v>0</v>
      </c>
      <c r="X23" s="5">
        <f>IF(X$3=TRUE,'FeedStuffs Data'!M18,0)</f>
        <v>0</v>
      </c>
      <c r="Y23" s="5">
        <f>IF(Y$3=TRUE,'FeedStuffs Data'!N18,0)</f>
        <v>0.0036</v>
      </c>
      <c r="Z23" s="5">
        <f>IF(Z$3=TRUE,'FeedStuffs Data'!O18,0)</f>
        <v>0</v>
      </c>
      <c r="AA23" s="5">
        <f>IF(AA$3=TRUE,'FeedStuffs Data'!P18,0)</f>
        <v>0.0225</v>
      </c>
      <c r="AB23" s="5">
        <f>IF(AB$3=TRUE,'FeedStuffs Data'!Q18,0)</f>
        <v>0</v>
      </c>
      <c r="AC23" s="5">
        <f>IF(AC$3=TRUE,'FeedStuffs Data'!R18,0)</f>
        <v>0</v>
      </c>
      <c r="AD23" s="5">
        <f>IF(AD$3=TRUE,'FeedStuffs Data'!S18,0)</f>
        <v>0</v>
      </c>
      <c r="AE23" s="5">
        <f>IF(AE$3=TRUE,'FeedStuffs Data'!T18,0)</f>
        <v>0</v>
      </c>
      <c r="AF23" s="5">
        <f>IF(AF$3=TRUE,'FeedStuffs Data'!U18,0)</f>
        <v>0</v>
      </c>
      <c r="AG23" s="5">
        <f>IF(AG$3=TRUE,'FeedStuffs Data'!V18,0)</f>
        <v>0</v>
      </c>
      <c r="AH23" s="5">
        <f>IF(AH$3=TRUE,'FeedStuffs Data'!W18,0)</f>
        <v>0</v>
      </c>
      <c r="AI23" s="5">
        <f>IF(AI$3=TRUE,'FeedStuffs Data'!X18,0)</f>
        <v>0</v>
      </c>
      <c r="AJ23" s="5">
        <f>IF(AJ$3=TRUE,'FeedStuffs Data'!Y18,0)</f>
        <v>0.017</v>
      </c>
      <c r="AK23" s="5">
        <f>IF(AK$3=TRUE,'FeedStuffs Data'!Z18,0)</f>
        <v>0.0142</v>
      </c>
      <c r="AL23" s="5">
        <f>IF(AL$3=TRUE,'FeedStuffs Data'!AA18,0)</f>
        <v>0</v>
      </c>
      <c r="AM23" s="5">
        <f>IF(AM$3=TRUE,'FeedStuffs Data'!AB18,0)</f>
        <v>0</v>
      </c>
      <c r="AN23" s="5">
        <f>IF(AN$3=TRUE,'FeedStuffs Data'!AC18,0)</f>
        <v>0.0039</v>
      </c>
      <c r="AO23" s="5">
        <f>IF(AO$3=TRUE,'FeedStuffs Data'!AD18,0)</f>
        <v>0</v>
      </c>
      <c r="AP23" s="5">
        <f>IF(AP$3=TRUE,'FeedStuffs Data'!AE18,0)</f>
        <v>0</v>
      </c>
      <c r="AQ23" s="5">
        <f>IF(AQ$3=TRUE,'FeedStuffs Data'!AF18,0)</f>
        <v>0</v>
      </c>
      <c r="AR23" s="5">
        <f>IF(AR$3=TRUE,'FeedStuffs Data'!AG18,0)</f>
        <v>0</v>
      </c>
      <c r="AS23" s="5">
        <f>IF(AS$3=TRUE,'FeedStuffs Data'!AH18,0)</f>
        <v>0</v>
      </c>
      <c r="AT23" s="5">
        <f>IF(AT$3=TRUE,'FeedStuffs Data'!AI18,0)</f>
        <v>0</v>
      </c>
      <c r="AU23" s="5">
        <f>IF(AU$3=TRUE,'FeedStuffs Data'!AJ18,0)</f>
        <v>0</v>
      </c>
      <c r="AV23" s="5">
        <f>IF(AV$3=TRUE,'FeedStuffs Data'!AK18,0)</f>
        <v>0</v>
      </c>
      <c r="AW23" s="5">
        <f>IF(AW$3=TRUE,'FeedStuffs Data'!AL18,0)</f>
        <v>0</v>
      </c>
      <c r="AX23" s="5">
        <f>IF(AX$3=TRUE,'FeedStuffs Data'!AM18,0)</f>
        <v>0</v>
      </c>
      <c r="AY23" s="5">
        <f>IF(AY$3=TRUE,'FeedStuffs Data'!AN18,0)</f>
        <v>0</v>
      </c>
      <c r="AZ23" s="5">
        <f>IF(AZ$3=TRUE,'FeedStuffs Data'!AO18,0)</f>
        <v>0</v>
      </c>
      <c r="BA23" s="5">
        <f>IF(BA$3=TRUE,'FeedStuffs Data'!AP18,0)</f>
        <v>0</v>
      </c>
      <c r="BB23" s="5">
        <f>IF(BB$3=TRUE,'FeedStuffs Data'!AQ18,0)</f>
        <v>0</v>
      </c>
      <c r="BC23" s="5">
        <f>IF(BC$3=TRUE,'FeedStuffs Data'!AR18,0)</f>
        <v>0</v>
      </c>
      <c r="BD23" s="5">
        <f>IF(BD$3=TRUE,'FeedStuffs Data'!AS18,0)</f>
        <v>0</v>
      </c>
      <c r="BE23" s="5">
        <f>IF(BE$3=TRUE,'FeedStuffs Data'!AT18,0)</f>
        <v>0</v>
      </c>
      <c r="BF23" s="5">
        <f>IF(BF$3=TRUE,'FeedStuffs Data'!AU18,0)</f>
        <v>0</v>
      </c>
      <c r="BG23" s="5">
        <f>IF(BG$3=TRUE,'FeedStuffs Data'!AV18,0)</f>
        <v>0</v>
      </c>
      <c r="BH23" s="5">
        <f ca="1">INDIRECT(ADDRESS(1,'Swine Data'!K23+13))/INDIRECT(ADDRESS(64,ROW(A20)+16))</f>
        <v>0.3650265748691197</v>
      </c>
      <c r="BI23" s="5">
        <f ca="1">INDIRECT(ADDRESS(1,'Swine Data'!K23+13))</f>
        <v>0.32852391738220776</v>
      </c>
      <c r="BJ23" t="str">
        <f>Solver!B76</f>
        <v>Soybean Meal</v>
      </c>
      <c r="BL23">
        <f t="shared" si="0"/>
        <v>1</v>
      </c>
      <c r="BM23">
        <f t="shared" si="4"/>
        <v>23</v>
      </c>
      <c r="BN23">
        <f t="shared" si="1"/>
        <v>23</v>
      </c>
      <c r="BO23">
        <f>LARGE(BN$4:BN$46,'Swine Data'!K23-3)</f>
        <v>0</v>
      </c>
      <c r="BQ23">
        <f t="shared" si="2"/>
        <v>0.3650265748691197</v>
      </c>
      <c r="BR23">
        <f ca="1" t="shared" si="3"/>
        <v>0</v>
      </c>
    </row>
    <row r="24" spans="1:70" ht="12.75">
      <c r="A24" s="5">
        <f ca="1" t="shared" si="5"/>
      </c>
      <c r="B24" s="5">
        <f t="shared" si="9"/>
      </c>
      <c r="C24" s="18">
        <f t="shared" si="6"/>
      </c>
      <c r="D24">
        <f ca="1" t="shared" si="7"/>
      </c>
      <c r="G24" t="s">
        <v>5</v>
      </c>
      <c r="K24" s="5">
        <f>Solver!G24</f>
        <v>0.0017</v>
      </c>
      <c r="L24" s="33">
        <f t="shared" si="11"/>
      </c>
      <c r="M24" s="5">
        <f>IF(Solver!K24=TRUE,Solver!G24,0)</f>
        <v>0</v>
      </c>
      <c r="N24" s="5"/>
      <c r="O24" s="5">
        <f t="shared" si="12"/>
        <v>0.02674962301038055</v>
      </c>
      <c r="Q24" s="5">
        <f>IF(Q$3=TRUE,'FeedStuffs Data'!F19,0)</f>
        <v>0</v>
      </c>
      <c r="R24" s="5">
        <f>IF(R$3=TRUE,'FeedStuffs Data'!G19,0)</f>
        <v>0.0015</v>
      </c>
      <c r="S24" s="5">
        <f>IF(S$3=TRUE,'FeedStuffs Data'!H19,0)</f>
        <v>0</v>
      </c>
      <c r="T24" s="5">
        <f>IF(T$3=TRUE,'FeedStuffs Data'!I19,0)</f>
        <v>0</v>
      </c>
      <c r="U24" s="5">
        <f>IF(U$3=TRUE,'FeedStuffs Data'!J19,0)</f>
        <v>0</v>
      </c>
      <c r="V24" s="5">
        <f>IF(V$3=TRUE,'FeedStuffs Data'!K19,0)</f>
        <v>0</v>
      </c>
      <c r="W24" s="5">
        <f>IF(W$3=TRUE,'FeedStuffs Data'!L19,0)</f>
        <v>0</v>
      </c>
      <c r="X24" s="5">
        <f>IF(X$3=TRUE,'FeedStuffs Data'!M19,0)</f>
        <v>0</v>
      </c>
      <c r="Y24" s="5">
        <f>IF(Y$3=TRUE,'FeedStuffs Data'!N19,0)</f>
        <v>0.009</v>
      </c>
      <c r="Z24" s="5">
        <f>IF(Z$3=TRUE,'FeedStuffs Data'!O19,0)</f>
        <v>0</v>
      </c>
      <c r="AA24" s="5">
        <f>IF(AA$3=TRUE,'FeedStuffs Data'!P19,0)</f>
        <v>0.003</v>
      </c>
      <c r="AB24" s="5">
        <f>IF(AB$3=TRUE,'FeedStuffs Data'!Q19,0)</f>
        <v>0</v>
      </c>
      <c r="AC24" s="5">
        <f>IF(AC$3=TRUE,'FeedStuffs Data'!R19,0)</f>
        <v>0</v>
      </c>
      <c r="AD24" s="5">
        <f>IF(AD$3=TRUE,'FeedStuffs Data'!S19,0)</f>
        <v>0</v>
      </c>
      <c r="AE24" s="5">
        <f>IF(AE$3=TRUE,'FeedStuffs Data'!T19,0)</f>
        <v>0</v>
      </c>
      <c r="AF24" s="5">
        <f>IF(AF$3=TRUE,'FeedStuffs Data'!U19,0)</f>
        <v>0</v>
      </c>
      <c r="AG24" s="5">
        <f>IF(AG$3=TRUE,'FeedStuffs Data'!V19,0)</f>
        <v>0</v>
      </c>
      <c r="AH24" s="5">
        <f>IF(AH$3=TRUE,'FeedStuffs Data'!W19,0)</f>
        <v>0</v>
      </c>
      <c r="AI24" s="5">
        <f>IF(AI$3=TRUE,'FeedStuffs Data'!X19,0)</f>
        <v>0</v>
      </c>
      <c r="AJ24" s="5">
        <f>IF(AJ$3=TRUE,'FeedStuffs Data'!Y19,0)</f>
        <v>0.064</v>
      </c>
      <c r="AK24" s="5">
        <f>IF(AK$3=TRUE,'FeedStuffs Data'!Z19,0)</f>
        <v>0.0054</v>
      </c>
      <c r="AL24" s="5">
        <f>IF(AL$3=TRUE,'FeedStuffs Data'!AA19,0)</f>
        <v>0</v>
      </c>
      <c r="AM24" s="5">
        <f>IF(AM$3=TRUE,'FeedStuffs Data'!AB19,0)</f>
        <v>0</v>
      </c>
      <c r="AN24" s="5">
        <f>IF(AN$3=TRUE,'FeedStuffs Data'!AC19,0)</f>
        <v>0.0027</v>
      </c>
      <c r="AO24" s="5">
        <f>IF(AO$3=TRUE,'FeedStuffs Data'!AD19,0)</f>
        <v>0</v>
      </c>
      <c r="AP24" s="5">
        <f>IF(AP$3=TRUE,'FeedStuffs Data'!AE19,0)</f>
        <v>0</v>
      </c>
      <c r="AQ24" s="5">
        <f>IF(AQ$3=TRUE,'FeedStuffs Data'!AF19,0)</f>
        <v>0</v>
      </c>
      <c r="AR24" s="5">
        <f>IF(AR$3=TRUE,'FeedStuffs Data'!AG19,0)</f>
        <v>0</v>
      </c>
      <c r="AS24" s="5">
        <f>IF(AS$3=TRUE,'FeedStuffs Data'!AH19,0)</f>
        <v>0</v>
      </c>
      <c r="AT24" s="5">
        <f>IF(AT$3=TRUE,'FeedStuffs Data'!AI19,0)</f>
        <v>0</v>
      </c>
      <c r="AU24" s="5">
        <f>IF(AU$3=TRUE,'FeedStuffs Data'!AJ19,0)</f>
        <v>0</v>
      </c>
      <c r="AV24" s="5">
        <f>IF(AV$3=TRUE,'FeedStuffs Data'!AK19,0)</f>
        <v>0</v>
      </c>
      <c r="AW24" s="5">
        <f>IF(AW$3=TRUE,'FeedStuffs Data'!AL19,0)</f>
        <v>0</v>
      </c>
      <c r="AX24" s="5">
        <f>IF(AX$3=TRUE,'FeedStuffs Data'!AM19,0)</f>
        <v>0</v>
      </c>
      <c r="AY24" s="5">
        <f>IF(AY$3=TRUE,'FeedStuffs Data'!AN19,0)</f>
        <v>0</v>
      </c>
      <c r="AZ24" s="5">
        <f>IF(AZ$3=TRUE,'FeedStuffs Data'!AO19,0)</f>
        <v>0</v>
      </c>
      <c r="BA24" s="5">
        <f>IF(BA$3=TRUE,'FeedStuffs Data'!AP19,0)</f>
        <v>0</v>
      </c>
      <c r="BB24" s="5">
        <f>IF(BB$3=TRUE,'FeedStuffs Data'!AQ19,0)</f>
        <v>0</v>
      </c>
      <c r="BC24" s="5">
        <f>IF(BC$3=TRUE,'FeedStuffs Data'!AR19,0)</f>
        <v>0</v>
      </c>
      <c r="BD24" s="5">
        <f>IF(BD$3=TRUE,'FeedStuffs Data'!AS19,0)</f>
        <v>0</v>
      </c>
      <c r="BE24" s="5">
        <f>IF(BE$3=TRUE,'FeedStuffs Data'!AT19,0)</f>
        <v>0</v>
      </c>
      <c r="BF24" s="5">
        <f>IF(BF$3=TRUE,'FeedStuffs Data'!AU19,0)</f>
        <v>0</v>
      </c>
      <c r="BG24" s="5">
        <f>IF(BG$3=TRUE,'FeedStuffs Data'!AV19,0)</f>
        <v>0</v>
      </c>
      <c r="BH24" s="5">
        <f ca="1">INDIRECT(ADDRESS(1,'Swine Data'!K24+13))/INDIRECT(ADDRESS(64,ROW(A21)+16))</f>
        <v>-1.1564823173178713E-17</v>
      </c>
      <c r="BI24" s="5">
        <f ca="1">INDIRECT(ADDRESS(1,'Swine Data'!K24+13))</f>
        <v>-1.0408340855860843E-17</v>
      </c>
      <c r="BJ24" t="str">
        <f>Solver!B77</f>
        <v>Soybeans, full fat, cooked</v>
      </c>
      <c r="BL24">
        <f t="shared" si="0"/>
        <v>0</v>
      </c>
      <c r="BM24">
        <f t="shared" si="4"/>
        <v>24</v>
      </c>
      <c r="BN24">
        <f t="shared" si="1"/>
        <v>0</v>
      </c>
      <c r="BO24">
        <f>LARGE(BN$4:BN$46,'Swine Data'!K24-3)</f>
        <v>0</v>
      </c>
      <c r="BQ24">
        <f t="shared" si="2"/>
        <v>0</v>
      </c>
      <c r="BR24">
        <f ca="1" t="shared" si="3"/>
        <v>0</v>
      </c>
    </row>
    <row r="25" spans="1:70" ht="12.75">
      <c r="A25" s="5">
        <f ca="1" t="shared" si="5"/>
      </c>
      <c r="B25" s="5">
        <f t="shared" si="9"/>
      </c>
      <c r="C25" s="18">
        <f t="shared" si="6"/>
      </c>
      <c r="D25">
        <f ca="1" t="shared" si="7"/>
      </c>
      <c r="G25" t="s">
        <v>6</v>
      </c>
      <c r="K25" s="5">
        <f>Solver!G25</f>
        <v>0.0068</v>
      </c>
      <c r="L25" s="33">
        <f t="shared" si="11"/>
      </c>
      <c r="M25" s="5">
        <f>IF(Solver!K25=TRUE,Solver!G25,0)</f>
        <v>0</v>
      </c>
      <c r="N25" s="5"/>
      <c r="O25" s="5">
        <f t="shared" si="12"/>
        <v>0.009689032356677531</v>
      </c>
      <c r="Q25" s="5">
        <f>IF(Q$3=TRUE,'FeedStuffs Data'!F20,0)</f>
        <v>0</v>
      </c>
      <c r="R25" s="5">
        <f>IF(R$3=TRUE,'FeedStuffs Data'!G20,0)</f>
        <v>0.0057</v>
      </c>
      <c r="S25" s="5">
        <f>IF(S$3=TRUE,'FeedStuffs Data'!H20,0)</f>
        <v>0</v>
      </c>
      <c r="T25" s="5">
        <f>IF(T$3=TRUE,'FeedStuffs Data'!I20,0)</f>
        <v>0</v>
      </c>
      <c r="U25" s="5">
        <f>IF(U$3=TRUE,'FeedStuffs Data'!J20,0)</f>
        <v>0</v>
      </c>
      <c r="V25" s="5">
        <f>IF(V$3=TRUE,'FeedStuffs Data'!K20,0)</f>
        <v>0</v>
      </c>
      <c r="W25" s="5">
        <f>IF(W$3=TRUE,'FeedStuffs Data'!L20,0)</f>
        <v>0</v>
      </c>
      <c r="X25" s="5">
        <f>IF(X$3=TRUE,'FeedStuffs Data'!M20,0)</f>
        <v>0</v>
      </c>
      <c r="Y25" s="5">
        <f>IF(Y$3=TRUE,'FeedStuffs Data'!N20,0)</f>
        <v>0.0048</v>
      </c>
      <c r="Z25" s="5">
        <f>IF(Z$3=TRUE,'FeedStuffs Data'!O20,0)</f>
        <v>0</v>
      </c>
      <c r="AA25" s="5">
        <f>IF(AA$3=TRUE,'FeedStuffs Data'!P20,0)</f>
        <v>0.0311</v>
      </c>
      <c r="AB25" s="5">
        <f>IF(AB$3=TRUE,'FeedStuffs Data'!Q20,0)</f>
        <v>0</v>
      </c>
      <c r="AC25" s="5">
        <f>IF(AC$3=TRUE,'FeedStuffs Data'!R20,0)</f>
        <v>0</v>
      </c>
      <c r="AD25" s="5">
        <f>IF(AD$3=TRUE,'FeedStuffs Data'!S20,0)</f>
        <v>0</v>
      </c>
      <c r="AE25" s="5">
        <f>IF(AE$3=TRUE,'FeedStuffs Data'!T20,0)</f>
        <v>0</v>
      </c>
      <c r="AF25" s="5">
        <f>IF(AF$3=TRUE,'FeedStuffs Data'!U20,0)</f>
        <v>0</v>
      </c>
      <c r="AG25" s="5">
        <f>IF(AG$3=TRUE,'FeedStuffs Data'!V20,0)</f>
        <v>0</v>
      </c>
      <c r="AH25" s="5">
        <f>IF(AH$3=TRUE,'FeedStuffs Data'!W20,0)</f>
        <v>0</v>
      </c>
      <c r="AI25" s="5">
        <f>IF(AI$3=TRUE,'FeedStuffs Data'!X20,0)</f>
        <v>0</v>
      </c>
      <c r="AJ25" s="5">
        <f>IF(AJ$3=TRUE,'FeedStuffs Data'!Y20,0)</f>
        <v>0.0202</v>
      </c>
      <c r="AK25" s="5">
        <f>IF(AK$3=TRUE,'FeedStuffs Data'!Z20,0)</f>
        <v>0.0162</v>
      </c>
      <c r="AL25" s="5">
        <f>IF(AL$3=TRUE,'FeedStuffs Data'!AA20,0)</f>
        <v>0</v>
      </c>
      <c r="AM25" s="5">
        <f>IF(AM$3=TRUE,'FeedStuffs Data'!AB20,0)</f>
        <v>0</v>
      </c>
      <c r="AN25" s="5">
        <f>IF(AN$3=TRUE,'FeedStuffs Data'!AC20,0)</f>
        <v>0.0058</v>
      </c>
      <c r="AO25" s="5">
        <f>IF(AO$3=TRUE,'FeedStuffs Data'!AD20,0)</f>
        <v>0</v>
      </c>
      <c r="AP25" s="5">
        <f>IF(AP$3=TRUE,'FeedStuffs Data'!AE20,0)</f>
        <v>0</v>
      </c>
      <c r="AQ25" s="5">
        <f>IF(AQ$3=TRUE,'FeedStuffs Data'!AF20,0)</f>
        <v>0</v>
      </c>
      <c r="AR25" s="5">
        <f>IF(AR$3=TRUE,'FeedStuffs Data'!AG20,0)</f>
        <v>0</v>
      </c>
      <c r="AS25" s="5">
        <f>IF(AS$3=TRUE,'FeedStuffs Data'!AH20,0)</f>
        <v>0</v>
      </c>
      <c r="AT25" s="5">
        <f>IF(AT$3=TRUE,'FeedStuffs Data'!AI20,0)</f>
        <v>0</v>
      </c>
      <c r="AU25" s="5">
        <f>IF(AU$3=TRUE,'FeedStuffs Data'!AJ20,0)</f>
        <v>0</v>
      </c>
      <c r="AV25" s="5">
        <f>IF(AV$3=TRUE,'FeedStuffs Data'!AK20,0)</f>
        <v>0</v>
      </c>
      <c r="AW25" s="5">
        <f>IF(AW$3=TRUE,'FeedStuffs Data'!AL20,0)</f>
        <v>0</v>
      </c>
      <c r="AX25" s="5">
        <f>IF(AX$3=TRUE,'FeedStuffs Data'!AM20,0)</f>
        <v>0</v>
      </c>
      <c r="AY25" s="5">
        <f>IF(AY$3=TRUE,'FeedStuffs Data'!AN20,0)</f>
        <v>0</v>
      </c>
      <c r="AZ25" s="5">
        <f>IF(AZ$3=TRUE,'FeedStuffs Data'!AO20,0)</f>
        <v>0</v>
      </c>
      <c r="BA25" s="5">
        <f>IF(BA$3=TRUE,'FeedStuffs Data'!AP20,0)</f>
        <v>0</v>
      </c>
      <c r="BB25" s="5">
        <f>IF(BB$3=TRUE,'FeedStuffs Data'!AQ20,0)</f>
        <v>0</v>
      </c>
      <c r="BC25" s="5">
        <f>IF(BC$3=TRUE,'FeedStuffs Data'!AR20,0)</f>
        <v>0</v>
      </c>
      <c r="BD25" s="5">
        <f>IF(BD$3=TRUE,'FeedStuffs Data'!AS20,0)</f>
        <v>0</v>
      </c>
      <c r="BE25" s="5">
        <f>IF(BE$3=TRUE,'FeedStuffs Data'!AT20,0)</f>
        <v>0</v>
      </c>
      <c r="BF25" s="5">
        <f>IF(BF$3=TRUE,'FeedStuffs Data'!AU20,0)</f>
        <v>0</v>
      </c>
      <c r="BG25" s="5">
        <f>IF(BG$3=TRUE,'FeedStuffs Data'!AV20,0)</f>
        <v>0</v>
      </c>
      <c r="BH25" s="5">
        <f ca="1">INDIRECT(ADDRESS(1,'Swine Data'!K25+13))/INDIRECT(ADDRESS(64,ROW(A22)+16))</f>
        <v>0</v>
      </c>
      <c r="BI25" s="5">
        <f ca="1">INDIRECT(ADDRESS(1,'Swine Data'!K25+13))</f>
        <v>0</v>
      </c>
      <c r="BJ25" t="str">
        <f>Solver!B78</f>
        <v>Wheat, hard red winter</v>
      </c>
      <c r="BL25">
        <f t="shared" si="0"/>
        <v>0</v>
      </c>
      <c r="BM25">
        <f t="shared" si="4"/>
        <v>25</v>
      </c>
      <c r="BN25">
        <f t="shared" si="1"/>
        <v>0</v>
      </c>
      <c r="BO25">
        <f>LARGE(BN$4:BN$46,'Swine Data'!K25-3)</f>
        <v>0</v>
      </c>
      <c r="BQ25">
        <f t="shared" si="2"/>
        <v>0</v>
      </c>
      <c r="BR25">
        <f ca="1" t="shared" si="3"/>
        <v>0</v>
      </c>
    </row>
    <row r="26" spans="1:70" ht="12.75">
      <c r="A26" s="5">
        <f ca="1" t="shared" si="5"/>
      </c>
      <c r="B26" s="5">
        <f t="shared" si="9"/>
      </c>
      <c r="C26" s="18">
        <f t="shared" si="6"/>
      </c>
      <c r="D26">
        <f ca="1" t="shared" si="7"/>
      </c>
      <c r="F26" t="s">
        <v>36</v>
      </c>
      <c r="K26" s="5">
        <f>Solver!G26</f>
        <v>0.001</v>
      </c>
      <c r="L26" s="33">
        <f t="shared" si="11"/>
      </c>
      <c r="M26" s="5">
        <f>IF(Solver!K26=TRUE,Solver!G26,0)</f>
        <v>0</v>
      </c>
      <c r="N26" s="5"/>
      <c r="O26" s="5">
        <f t="shared" si="12"/>
        <v>0.015306321286664782</v>
      </c>
      <c r="Q26" s="5">
        <f>IF(Q$3=TRUE,'FeedStuffs Data'!F21,0)</f>
        <v>0</v>
      </c>
      <c r="R26" s="5">
        <f>IF(R$3=TRUE,'FeedStuffs Data'!G21,0)</f>
        <v>0.0085</v>
      </c>
      <c r="S26" s="5">
        <f>IF(S$3=TRUE,'FeedStuffs Data'!H21,0)</f>
        <v>0</v>
      </c>
      <c r="T26" s="5">
        <f>IF(T$3=TRUE,'FeedStuffs Data'!I21,0)</f>
        <v>0</v>
      </c>
      <c r="U26" s="5">
        <f>IF(U$3=TRUE,'FeedStuffs Data'!J21,0)</f>
        <v>0</v>
      </c>
      <c r="V26" s="5">
        <f>IF(V$3=TRUE,'FeedStuffs Data'!K21,0)</f>
        <v>0</v>
      </c>
      <c r="W26" s="5">
        <f>IF(W$3=TRUE,'FeedStuffs Data'!L21,0)</f>
        <v>0</v>
      </c>
      <c r="X26" s="5">
        <f>IF(X$3=TRUE,'FeedStuffs Data'!M21,0)</f>
        <v>0</v>
      </c>
      <c r="Y26" s="5">
        <f>IF(Y$3=TRUE,'FeedStuffs Data'!N21,0)</f>
        <v>0.022</v>
      </c>
      <c r="Z26" s="5">
        <f>IF(Z$3=TRUE,'FeedStuffs Data'!O21,0)</f>
        <v>0</v>
      </c>
      <c r="AA26" s="5">
        <f>IF(AA$3=TRUE,'FeedStuffs Data'!P21,0)</f>
        <v>0</v>
      </c>
      <c r="AB26" s="5">
        <f>IF(AB$3=TRUE,'FeedStuffs Data'!Q21,0)</f>
        <v>0</v>
      </c>
      <c r="AC26" s="5">
        <f>IF(AC$3=TRUE,'FeedStuffs Data'!R21,0)</f>
        <v>0</v>
      </c>
      <c r="AD26" s="5">
        <f>IF(AD$3=TRUE,'FeedStuffs Data'!S21,0)</f>
        <v>0</v>
      </c>
      <c r="AE26" s="5">
        <f>IF(AE$3=TRUE,'FeedStuffs Data'!T21,0)</f>
        <v>0</v>
      </c>
      <c r="AF26" s="5">
        <f>IF(AF$3=TRUE,'FeedStuffs Data'!U21,0)</f>
        <v>0</v>
      </c>
      <c r="AG26" s="5">
        <f>IF(AG$3=TRUE,'FeedStuffs Data'!V21,0)</f>
        <v>0</v>
      </c>
      <c r="AH26" s="5">
        <f>IF(AH$3=TRUE,'FeedStuffs Data'!W21,0)</f>
        <v>0</v>
      </c>
      <c r="AI26" s="5">
        <f>IF(AI$3=TRUE,'FeedStuffs Data'!X21,0)</f>
        <v>0</v>
      </c>
      <c r="AJ26" s="5">
        <f>IF(AJ$3=TRUE,'FeedStuffs Data'!Y21,0)</f>
        <v>0.004</v>
      </c>
      <c r="AK26" s="5">
        <f>IF(AK$3=TRUE,'FeedStuffs Data'!Z21,0)</f>
        <v>0.0846</v>
      </c>
      <c r="AL26" s="5">
        <f>IF(AL$3=TRUE,'FeedStuffs Data'!AA21,0)</f>
        <v>0</v>
      </c>
      <c r="AM26" s="5">
        <f>IF(AM$3=TRUE,'FeedStuffs Data'!AB21,0)</f>
        <v>0</v>
      </c>
      <c r="AN26" s="5">
        <f>IF(AN$3=TRUE,'FeedStuffs Data'!AC21,0)</f>
        <v>0</v>
      </c>
      <c r="AO26" s="5">
        <f>IF(AO$3=TRUE,'FeedStuffs Data'!AD21,0)</f>
        <v>0</v>
      </c>
      <c r="AP26" s="5">
        <f>IF(AP$3=TRUE,'FeedStuffs Data'!AE21,0)</f>
        <v>0</v>
      </c>
      <c r="AQ26" s="5">
        <f>IF(AQ$3=TRUE,'FeedStuffs Data'!AF21,0)</f>
        <v>0</v>
      </c>
      <c r="AR26" s="5">
        <f>IF(AR$3=TRUE,'FeedStuffs Data'!AG21,0)</f>
        <v>0</v>
      </c>
      <c r="AS26" s="5">
        <f>IF(AS$3=TRUE,'FeedStuffs Data'!AH21,0)</f>
        <v>0</v>
      </c>
      <c r="AT26" s="5">
        <f>IF(AT$3=TRUE,'FeedStuffs Data'!AI21,0)</f>
        <v>0</v>
      </c>
      <c r="AU26" s="5">
        <f>IF(AU$3=TRUE,'FeedStuffs Data'!AJ21,0)</f>
        <v>0</v>
      </c>
      <c r="AV26" s="5">
        <f>IF(AV$3=TRUE,'FeedStuffs Data'!AK21,0)</f>
        <v>0</v>
      </c>
      <c r="AW26" s="5">
        <f>IF(AW$3=TRUE,'FeedStuffs Data'!AL21,0)</f>
        <v>0</v>
      </c>
      <c r="AX26" s="5">
        <f>IF(AX$3=TRUE,'FeedStuffs Data'!AM21,0)</f>
        <v>0</v>
      </c>
      <c r="AY26" s="5">
        <f>IF(AY$3=TRUE,'FeedStuffs Data'!AN21,0)</f>
        <v>0</v>
      </c>
      <c r="AZ26" s="5">
        <f>IF(AZ$3=TRUE,'FeedStuffs Data'!AO21,0)</f>
        <v>0</v>
      </c>
      <c r="BA26" s="5">
        <f>IF(BA$3=TRUE,'FeedStuffs Data'!AP21,0)</f>
        <v>0</v>
      </c>
      <c r="BB26" s="5">
        <f>IF(BB$3=TRUE,'FeedStuffs Data'!AQ21,0)</f>
        <v>0</v>
      </c>
      <c r="BC26" s="5">
        <f>IF(BC$3=TRUE,'FeedStuffs Data'!AR21,0)</f>
        <v>0</v>
      </c>
      <c r="BD26" s="5">
        <f>IF(BD$3=TRUE,'FeedStuffs Data'!AS21,0)</f>
        <v>0</v>
      </c>
      <c r="BE26" s="5">
        <f>IF(BE$3=TRUE,'FeedStuffs Data'!AT21,0)</f>
        <v>0</v>
      </c>
      <c r="BF26" s="5">
        <f>IF(BF$3=TRUE,'FeedStuffs Data'!AU21,0)</f>
        <v>0</v>
      </c>
      <c r="BG26" s="5">
        <f>IF(BG$3=TRUE,'FeedStuffs Data'!AV21,0)</f>
        <v>0</v>
      </c>
      <c r="BH26" s="5">
        <f ca="1">INDIRECT(ADDRESS(1,'Swine Data'!K26+13))/INDIRECT(ADDRESS(64,ROW(A23)+16))</f>
        <v>0</v>
      </c>
      <c r="BI26" s="5">
        <f ca="1">INDIRECT(ADDRESS(1,'Swine Data'!K26+13))</f>
        <v>0</v>
      </c>
      <c r="BJ26" t="str">
        <f>Solver!B79</f>
        <v>Wheat Mids</v>
      </c>
      <c r="BL26">
        <f t="shared" si="0"/>
        <v>0</v>
      </c>
      <c r="BM26">
        <f t="shared" si="4"/>
        <v>26</v>
      </c>
      <c r="BN26">
        <f t="shared" si="1"/>
        <v>0</v>
      </c>
      <c r="BO26">
        <f>LARGE(BN$4:BN$46,'Swine Data'!K26-3)</f>
        <v>0</v>
      </c>
      <c r="BQ26">
        <f t="shared" si="2"/>
        <v>0</v>
      </c>
      <c r="BR26">
        <f ca="1" t="shared" si="3"/>
        <v>0</v>
      </c>
    </row>
    <row r="27" spans="1:70" ht="12.75">
      <c r="A27" s="5">
        <f ca="1" t="shared" si="5"/>
      </c>
      <c r="B27" s="5">
        <f t="shared" si="9"/>
      </c>
      <c r="C27" s="18">
        <f t="shared" si="6"/>
      </c>
      <c r="D27">
        <f ca="1" t="shared" si="7"/>
      </c>
      <c r="F27" t="s">
        <v>37</v>
      </c>
      <c r="BH27" s="5">
        <f ca="1">INDIRECT(ADDRESS(1,'Swine Data'!K27+13))/INDIRECT(ADDRESS(64,ROW(A24)+16))</f>
        <v>1.5770213417970973E-16</v>
      </c>
      <c r="BI27" s="5">
        <f ca="1">INDIRECT(ADDRESS(1,'Swine Data'!K27+13))</f>
        <v>1.3877787807814457E-16</v>
      </c>
      <c r="BJ27" t="str">
        <f>Solver!B80</f>
        <v>Wheat, soft red winter</v>
      </c>
      <c r="BL27">
        <f t="shared" si="0"/>
        <v>0</v>
      </c>
      <c r="BM27">
        <f t="shared" si="4"/>
        <v>27</v>
      </c>
      <c r="BN27">
        <f t="shared" si="1"/>
        <v>0</v>
      </c>
      <c r="BO27">
        <f>LARGE(BN$4:BN$46,'Swine Data'!K27-3)</f>
        <v>0</v>
      </c>
      <c r="BQ27">
        <f t="shared" si="2"/>
        <v>0</v>
      </c>
      <c r="BR27">
        <f ca="1" t="shared" si="3"/>
        <v>0</v>
      </c>
    </row>
    <row r="28" spans="1:70" ht="12.75">
      <c r="A28" s="5">
        <f ca="1" t="shared" si="5"/>
      </c>
      <c r="B28" s="5">
        <f t="shared" si="9"/>
      </c>
      <c r="C28" s="18">
        <f t="shared" si="6"/>
      </c>
      <c r="D28">
        <f ca="1" t="shared" si="7"/>
      </c>
      <c r="G28" t="s">
        <v>38</v>
      </c>
      <c r="K28" s="5">
        <f>Solver!G28</f>
        <v>0.008</v>
      </c>
      <c r="L28" s="33" t="str">
        <f aca="true" t="shared" si="13" ref="L28:L40">IF(M28&gt;0,"*","")</f>
        <v>*</v>
      </c>
      <c r="M28" s="5">
        <f>IF(Solver!K28=TRUE,Solver!G28,0)</f>
        <v>0.008</v>
      </c>
      <c r="N28" s="5"/>
      <c r="O28" s="17">
        <f>SUMPRODUCT(Q28:BG28,Q$1:BG$1)</f>
        <v>0.008</v>
      </c>
      <c r="Q28" s="5">
        <f>IF(Q$3=TRUE,'FeedStuffs Data'!F23,0)</f>
        <v>0</v>
      </c>
      <c r="R28" s="5">
        <f>IF(R$3=TRUE,'FeedStuffs Data'!G23,0)</f>
        <v>0.0005</v>
      </c>
      <c r="S28" s="5">
        <f>IF(S$3=TRUE,'FeedStuffs Data'!H23,0)</f>
        <v>0</v>
      </c>
      <c r="T28" s="5">
        <f>IF(T$3=TRUE,'FeedStuffs Data'!I23,0)</f>
        <v>0</v>
      </c>
      <c r="U28" s="5">
        <f>IF(U$3=TRUE,'FeedStuffs Data'!J23,0)</f>
        <v>0</v>
      </c>
      <c r="V28" s="5">
        <f>IF(V$3=TRUE,'FeedStuffs Data'!K23,0)</f>
        <v>0</v>
      </c>
      <c r="W28" s="5">
        <f>IF(W$3=TRUE,'FeedStuffs Data'!L23,0)</f>
        <v>0</v>
      </c>
      <c r="X28" s="5">
        <f>IF(X$3=TRUE,'FeedStuffs Data'!M23,0)</f>
        <v>0</v>
      </c>
      <c r="Y28" s="5">
        <f>IF(Y$3=TRUE,'FeedStuffs Data'!N23,0)</f>
        <v>0.0003</v>
      </c>
      <c r="Z28" s="5">
        <f>IF(Z$3=TRUE,'FeedStuffs Data'!O23,0)</f>
        <v>0</v>
      </c>
      <c r="AA28" s="5">
        <f>IF(AA$3=TRUE,'FeedStuffs Data'!P23,0)</f>
        <v>0</v>
      </c>
      <c r="AB28" s="5">
        <f>IF(AB$3=TRUE,'FeedStuffs Data'!Q23,0)</f>
        <v>0</v>
      </c>
      <c r="AC28" s="5">
        <f>IF(AC$3=TRUE,'FeedStuffs Data'!R23,0)</f>
        <v>0</v>
      </c>
      <c r="AD28" s="5">
        <f>IF(AD$3=TRUE,'FeedStuffs Data'!S23,0)</f>
        <v>0</v>
      </c>
      <c r="AE28" s="5">
        <f>IF(AE$3=TRUE,'FeedStuffs Data'!T23,0)</f>
        <v>0</v>
      </c>
      <c r="AF28" s="5">
        <f>IF(AF$3=TRUE,'FeedStuffs Data'!U23,0)</f>
        <v>0</v>
      </c>
      <c r="AG28" s="5">
        <f>IF(AG$3=TRUE,'FeedStuffs Data'!V23,0)</f>
        <v>0</v>
      </c>
      <c r="AH28" s="5">
        <f>IF(AH$3=TRUE,'FeedStuffs Data'!W23,0)</f>
        <v>0</v>
      </c>
      <c r="AI28" s="5">
        <f>IF(AI$3=TRUE,'FeedStuffs Data'!X23,0)</f>
        <v>0</v>
      </c>
      <c r="AJ28" s="5">
        <f>IF(AJ$3=TRUE,'FeedStuffs Data'!Y23,0)</f>
        <v>0.003</v>
      </c>
      <c r="AK28" s="5">
        <f>IF(AK$3=TRUE,'FeedStuffs Data'!Z23,0)</f>
        <v>0.0026</v>
      </c>
      <c r="AL28" s="5">
        <f>IF(AL$3=TRUE,'FeedStuffs Data'!AA23,0)</f>
        <v>0</v>
      </c>
      <c r="AM28" s="5">
        <f>IF(AM$3=TRUE,'FeedStuffs Data'!AB23,0)</f>
        <v>0</v>
      </c>
      <c r="AN28" s="5">
        <f>IF(AN$3=TRUE,'FeedStuffs Data'!AC23,0)</f>
        <v>0.0005</v>
      </c>
      <c r="AO28" s="5">
        <f>IF(AO$3=TRUE,'FeedStuffs Data'!AD23,0)</f>
        <v>0</v>
      </c>
      <c r="AP28" s="5">
        <f>IF(AP$3=TRUE,'FeedStuffs Data'!AE23,0)</f>
        <v>0.1924</v>
      </c>
      <c r="AQ28" s="5">
        <f>IF(AQ$3=TRUE,'FeedStuffs Data'!AF23,0)</f>
        <v>0</v>
      </c>
      <c r="AR28" s="5">
        <f>IF(AR$3=TRUE,'FeedStuffs Data'!AG23,0)</f>
        <v>0</v>
      </c>
      <c r="AS28" s="5">
        <f>IF(AS$3=TRUE,'FeedStuffs Data'!AH23,0)</f>
        <v>0</v>
      </c>
      <c r="AT28" s="5">
        <f>IF(AT$3=TRUE,'FeedStuffs Data'!AI23,0)</f>
        <v>0</v>
      </c>
      <c r="AU28" s="5">
        <f>IF(AU$3=TRUE,'FeedStuffs Data'!AJ23,0)</f>
        <v>0</v>
      </c>
      <c r="AV28" s="5">
        <f>IF(AV$3=TRUE,'FeedStuffs Data'!AK23,0)</f>
        <v>0</v>
      </c>
      <c r="AW28" s="5">
        <f>IF(AW$3=TRUE,'FeedStuffs Data'!AL23,0)</f>
        <v>0</v>
      </c>
      <c r="AX28" s="5">
        <f>IF(AX$3=TRUE,'FeedStuffs Data'!AM23,0)</f>
        <v>0</v>
      </c>
      <c r="AY28" s="5">
        <f>IF(AY$3=TRUE,'FeedStuffs Data'!AN23,0)</f>
        <v>0</v>
      </c>
      <c r="AZ28" s="5">
        <f>IF(AZ$3=TRUE,'FeedStuffs Data'!AO23,0)</f>
        <v>0</v>
      </c>
      <c r="BA28" s="5">
        <f>IF(BA$3=TRUE,'FeedStuffs Data'!AP23,0)</f>
        <v>0</v>
      </c>
      <c r="BB28" s="5">
        <f>IF(BB$3=TRUE,'FeedStuffs Data'!AQ23,0)</f>
        <v>0</v>
      </c>
      <c r="BC28" s="5">
        <f>IF(BC$3=TRUE,'FeedStuffs Data'!AR23,0)</f>
        <v>0</v>
      </c>
      <c r="BD28" s="5">
        <f>IF(BD$3=TRUE,'FeedStuffs Data'!AS23,0)</f>
        <v>0</v>
      </c>
      <c r="BE28" s="5">
        <f>IF(BE$3=TRUE,'FeedStuffs Data'!AT23,0)</f>
        <v>0</v>
      </c>
      <c r="BF28" s="5">
        <f>IF(BF$3=TRUE,'FeedStuffs Data'!AU23,0)</f>
        <v>0</v>
      </c>
      <c r="BG28" s="5">
        <f>IF(BG$3=TRUE,'FeedStuffs Data'!AV23,0)</f>
        <v>0</v>
      </c>
      <c r="BH28" s="5">
        <f ca="1">INDIRECT(ADDRESS(1,'Swine Data'!K28+13))/INDIRECT(ADDRESS(64,ROW(A25)+16))</f>
        <v>0</v>
      </c>
      <c r="BI28" s="5">
        <f ca="1">INDIRECT(ADDRESS(1,'Swine Data'!K28+13))</f>
        <v>0</v>
      </c>
      <c r="BJ28" t="str">
        <f>Solver!B81</f>
        <v>CVC 40%</v>
      </c>
      <c r="BL28">
        <f t="shared" si="0"/>
        <v>0</v>
      </c>
      <c r="BM28">
        <f t="shared" si="4"/>
        <v>28</v>
      </c>
      <c r="BN28">
        <f t="shared" si="1"/>
        <v>0</v>
      </c>
      <c r="BO28">
        <f>LARGE(BN$4:BN$46,'Swine Data'!K28-3)</f>
        <v>0</v>
      </c>
      <c r="BQ28">
        <f t="shared" si="2"/>
        <v>0</v>
      </c>
      <c r="BR28">
        <f ca="1" t="shared" si="3"/>
        <v>0</v>
      </c>
    </row>
    <row r="29" spans="1:70" ht="12.75">
      <c r="A29" s="5">
        <f ca="1" t="shared" si="5"/>
      </c>
      <c r="B29" s="5">
        <f t="shared" si="9"/>
      </c>
      <c r="C29" s="18">
        <f t="shared" si="6"/>
      </c>
      <c r="D29">
        <f ca="1" t="shared" si="7"/>
      </c>
      <c r="G29" t="s">
        <v>39</v>
      </c>
      <c r="K29" s="5">
        <f>Solver!G29</f>
        <v>0.0065</v>
      </c>
      <c r="L29" s="33">
        <f t="shared" si="13"/>
      </c>
      <c r="M29" s="5">
        <f>IF(Solver!K29=TRUE,Solver!G29,0)</f>
        <v>0</v>
      </c>
      <c r="N29" s="5"/>
      <c r="O29" s="17">
        <f aca="true" t="shared" si="14" ref="O29:O34">SUMPRODUCT(Q29:BG29,Q$1:BG$1)</f>
        <v>0.006721581116802933</v>
      </c>
      <c r="Q29" s="5">
        <f>IF(Q$3=TRUE,'FeedStuffs Data'!F24,0)</f>
        <v>0</v>
      </c>
      <c r="R29" s="5">
        <f>IF(R$3=TRUE,'FeedStuffs Data'!G24,0)</f>
        <v>0.0034</v>
      </c>
      <c r="S29" s="5">
        <f>IF(S$3=TRUE,'FeedStuffs Data'!H24,0)</f>
        <v>0</v>
      </c>
      <c r="T29" s="5">
        <f>IF(T$3=TRUE,'FeedStuffs Data'!I24,0)</f>
        <v>0</v>
      </c>
      <c r="U29" s="5">
        <f>IF(U$3=TRUE,'FeedStuffs Data'!J24,0)</f>
        <v>0</v>
      </c>
      <c r="V29" s="5">
        <f>IF(V$3=TRUE,'FeedStuffs Data'!K24,0)</f>
        <v>0</v>
      </c>
      <c r="W29" s="5">
        <f>IF(W$3=TRUE,'FeedStuffs Data'!L24,0)</f>
        <v>0</v>
      </c>
      <c r="X29" s="5">
        <f>IF(X$3=TRUE,'FeedStuffs Data'!M24,0)</f>
        <v>0</v>
      </c>
      <c r="Y29" s="5">
        <f>IF(Y$3=TRUE,'FeedStuffs Data'!N24,0)</f>
        <v>0.0028</v>
      </c>
      <c r="Z29" s="5">
        <f>IF(Z$3=TRUE,'FeedStuffs Data'!O24,0)</f>
        <v>0</v>
      </c>
      <c r="AA29" s="5">
        <f>IF(AA$3=TRUE,'FeedStuffs Data'!P24,0)</f>
        <v>0.00444</v>
      </c>
      <c r="AB29" s="5">
        <f>IF(AB$3=TRUE,'FeedStuffs Data'!Q24,0)</f>
        <v>0</v>
      </c>
      <c r="AC29" s="5">
        <f>IF(AC$3=TRUE,'FeedStuffs Data'!R24,0)</f>
        <v>0</v>
      </c>
      <c r="AD29" s="5">
        <f>IF(AD$3=TRUE,'FeedStuffs Data'!S24,0)</f>
        <v>0</v>
      </c>
      <c r="AE29" s="5">
        <f>IF(AE$3=TRUE,'FeedStuffs Data'!T24,0)</f>
        <v>0</v>
      </c>
      <c r="AF29" s="5">
        <f>IF(AF$3=TRUE,'FeedStuffs Data'!U24,0)</f>
        <v>0</v>
      </c>
      <c r="AG29" s="5">
        <f>IF(AG$3=TRUE,'FeedStuffs Data'!V24,0)</f>
        <v>0</v>
      </c>
      <c r="AH29" s="5">
        <f>IF(AH$3=TRUE,'FeedStuffs Data'!W24,0)</f>
        <v>0</v>
      </c>
      <c r="AI29" s="5">
        <f>IF(AI$3=TRUE,'FeedStuffs Data'!X24,0)</f>
        <v>0</v>
      </c>
      <c r="AJ29" s="5">
        <f>IF(AJ$3=TRUE,'FeedStuffs Data'!Y24,0)</f>
        <v>0.0065</v>
      </c>
      <c r="AK29" s="5">
        <f>IF(AK$3=TRUE,'FeedStuffs Data'!Z24,0)</f>
        <v>0.0061</v>
      </c>
      <c r="AL29" s="5">
        <f>IF(AL$3=TRUE,'FeedStuffs Data'!AA24,0)</f>
        <v>0</v>
      </c>
      <c r="AM29" s="5">
        <f>IF(AM$3=TRUE,'FeedStuffs Data'!AB24,0)</f>
        <v>0</v>
      </c>
      <c r="AN29" s="5">
        <f>IF(AN$3=TRUE,'FeedStuffs Data'!AC24,0)</f>
        <v>0.0036</v>
      </c>
      <c r="AO29" s="5">
        <f>IF(AO$3=TRUE,'FeedStuffs Data'!AD24,0)</f>
        <v>0</v>
      </c>
      <c r="AP29" s="5">
        <f>IF(AP$3=TRUE,'FeedStuffs Data'!AE24,0)</f>
        <v>0.0791</v>
      </c>
      <c r="AQ29" s="5">
        <f>IF(AQ$3=TRUE,'FeedStuffs Data'!AF24,0)</f>
        <v>0</v>
      </c>
      <c r="AR29" s="5">
        <f>IF(AR$3=TRUE,'FeedStuffs Data'!AG24,0)</f>
        <v>0</v>
      </c>
      <c r="AS29" s="5">
        <f>IF(AS$3=TRUE,'FeedStuffs Data'!AH24,0)</f>
        <v>0</v>
      </c>
      <c r="AT29" s="5">
        <f>IF(AT$3=TRUE,'FeedStuffs Data'!AI24,0)</f>
        <v>0</v>
      </c>
      <c r="AU29" s="5">
        <f>IF(AU$3=TRUE,'FeedStuffs Data'!AJ24,0)</f>
        <v>0</v>
      </c>
      <c r="AV29" s="5">
        <f>IF(AV$3=TRUE,'FeedStuffs Data'!AK24,0)</f>
        <v>0</v>
      </c>
      <c r="AW29" s="5">
        <f>IF(AW$3=TRUE,'FeedStuffs Data'!AL24,0)</f>
        <v>0</v>
      </c>
      <c r="AX29" s="5">
        <f>IF(AX$3=TRUE,'FeedStuffs Data'!AM24,0)</f>
        <v>0</v>
      </c>
      <c r="AY29" s="5">
        <f>IF(AY$3=TRUE,'FeedStuffs Data'!AN24,0)</f>
        <v>0</v>
      </c>
      <c r="AZ29" s="5">
        <f>IF(AZ$3=TRUE,'FeedStuffs Data'!AO24,0)</f>
        <v>0</v>
      </c>
      <c r="BA29" s="5">
        <f>IF(BA$3=TRUE,'FeedStuffs Data'!AP24,0)</f>
        <v>0</v>
      </c>
      <c r="BB29" s="5">
        <f>IF(BB$3=TRUE,'FeedStuffs Data'!AQ24,0)</f>
        <v>0</v>
      </c>
      <c r="BC29" s="5">
        <f>IF(BC$3=TRUE,'FeedStuffs Data'!AR24,0)</f>
        <v>0</v>
      </c>
      <c r="BD29" s="5">
        <f>IF(BD$3=TRUE,'FeedStuffs Data'!AS24,0)</f>
        <v>0</v>
      </c>
      <c r="BE29" s="5">
        <f>IF(BE$3=TRUE,'FeedStuffs Data'!AT24,0)</f>
        <v>0</v>
      </c>
      <c r="BF29" s="5">
        <f>IF(BF$3=TRUE,'FeedStuffs Data'!AU24,0)</f>
        <v>0</v>
      </c>
      <c r="BG29" s="5">
        <f>IF(BG$3=TRUE,'FeedStuffs Data'!AV24,0)</f>
        <v>0</v>
      </c>
      <c r="BH29" s="5">
        <f ca="1">INDIRECT(ADDRESS(1,'Swine Data'!K29+13))/INDIRECT(ADDRESS(64,ROW(A26)+16))</f>
        <v>0.03618961968717419</v>
      </c>
      <c r="BI29" s="5">
        <f ca="1">INDIRECT(ADDRESS(1,'Swine Data'!K29+13))</f>
        <v>0.03546582729343071</v>
      </c>
      <c r="BJ29" t="str">
        <f>Solver!B82</f>
        <v>60-50 Base</v>
      </c>
      <c r="BL29">
        <f t="shared" si="0"/>
        <v>1</v>
      </c>
      <c r="BM29">
        <f t="shared" si="4"/>
        <v>29</v>
      </c>
      <c r="BN29">
        <f t="shared" si="1"/>
        <v>29</v>
      </c>
      <c r="BO29">
        <f>LARGE(BN$4:BN$46,'Swine Data'!K29-3)</f>
        <v>0</v>
      </c>
      <c r="BQ29">
        <f t="shared" si="2"/>
        <v>0.03618961968717419</v>
      </c>
      <c r="BR29">
        <f ca="1" t="shared" si="3"/>
        <v>0</v>
      </c>
    </row>
    <row r="30" spans="1:70" ht="12.75">
      <c r="A30" s="5">
        <f ca="1" t="shared" si="5"/>
      </c>
      <c r="B30" s="5">
        <f t="shared" si="9"/>
      </c>
      <c r="C30" s="18">
        <f t="shared" si="6"/>
      </c>
      <c r="D30">
        <f ca="1" t="shared" si="7"/>
      </c>
      <c r="G30" t="s">
        <v>40</v>
      </c>
      <c r="K30" s="5">
        <f>Solver!G30</f>
        <v>0.004</v>
      </c>
      <c r="L30" s="33">
        <f t="shared" si="13"/>
      </c>
      <c r="M30" s="5">
        <f>IF(Solver!K30=TRUE,Solver!G30,0)</f>
        <v>0</v>
      </c>
      <c r="N30" s="5"/>
      <c r="O30" s="17">
        <f t="shared" si="14"/>
        <v>0.006721581116802933</v>
      </c>
      <c r="Q30" s="5">
        <f>IF(Q$3=TRUE,'FeedStuffs Data'!F25,0)</f>
        <v>0</v>
      </c>
      <c r="R30" s="5">
        <f>IF(R$3=TRUE,'FeedStuffs Data'!G25,0)</f>
        <v>0.0034</v>
      </c>
      <c r="S30" s="5">
        <f>IF(S$3=TRUE,'FeedStuffs Data'!H25,0)</f>
        <v>0</v>
      </c>
      <c r="T30" s="5">
        <f>IF(T$3=TRUE,'FeedStuffs Data'!I25,0)</f>
        <v>0</v>
      </c>
      <c r="U30" s="5">
        <f>IF(U$3=TRUE,'FeedStuffs Data'!J25,0)</f>
        <v>0</v>
      </c>
      <c r="V30" s="5">
        <f>IF(V$3=TRUE,'FeedStuffs Data'!K25,0)</f>
        <v>0</v>
      </c>
      <c r="W30" s="5">
        <f>IF(W$3=TRUE,'FeedStuffs Data'!L25,0)</f>
        <v>0</v>
      </c>
      <c r="X30" s="5">
        <f>IF(X$3=TRUE,'FeedStuffs Data'!M25,0)</f>
        <v>0</v>
      </c>
      <c r="Y30" s="5">
        <f>IF(Y$3=TRUE,'FeedStuffs Data'!N25,0)</f>
        <v>0.0028</v>
      </c>
      <c r="Z30" s="5">
        <f>IF(Z$3=TRUE,'FeedStuffs Data'!O25,0)</f>
        <v>0</v>
      </c>
      <c r="AA30" s="5">
        <f>IF(AA$3=TRUE,'FeedStuffs Data'!P25,0)</f>
        <v>0.0044</v>
      </c>
      <c r="AB30" s="5">
        <f>IF(AB$3=TRUE,'FeedStuffs Data'!Q25,0)</f>
        <v>0</v>
      </c>
      <c r="AC30" s="5">
        <f>IF(AC$3=TRUE,'FeedStuffs Data'!R25,0)</f>
        <v>0</v>
      </c>
      <c r="AD30" s="5">
        <f>IF(AD$3=TRUE,'FeedStuffs Data'!S25,0)</f>
        <v>0</v>
      </c>
      <c r="AE30" s="5">
        <f>IF(AE$3=TRUE,'FeedStuffs Data'!T25,0)</f>
        <v>0</v>
      </c>
      <c r="AF30" s="5">
        <f>IF(AF$3=TRUE,'FeedStuffs Data'!U25,0)</f>
        <v>0</v>
      </c>
      <c r="AG30" s="5">
        <f>IF(AG$3=TRUE,'FeedStuffs Data'!V25,0)</f>
        <v>0</v>
      </c>
      <c r="AH30" s="5">
        <f>IF(AH$3=TRUE,'FeedStuffs Data'!W25,0)</f>
        <v>0</v>
      </c>
      <c r="AI30" s="5">
        <f>IF(AI$3=TRUE,'FeedStuffs Data'!X25,0)</f>
        <v>0</v>
      </c>
      <c r="AJ30" s="5">
        <f>IF(AJ$3=TRUE,'FeedStuffs Data'!Y25,0)</f>
        <v>0.0065</v>
      </c>
      <c r="AK30" s="5">
        <f>IF(AK$3=TRUE,'FeedStuffs Data'!Z25,0)</f>
        <v>0.0061</v>
      </c>
      <c r="AL30" s="5">
        <f>IF(AL$3=TRUE,'FeedStuffs Data'!AA25,0)</f>
        <v>0</v>
      </c>
      <c r="AM30" s="5">
        <f>IF(AM$3=TRUE,'FeedStuffs Data'!AB25,0)</f>
        <v>0</v>
      </c>
      <c r="AN30" s="5">
        <f>IF(AN$3=TRUE,'FeedStuffs Data'!AC25,0)</f>
        <v>0.0036</v>
      </c>
      <c r="AO30" s="5">
        <f>IF(AO$3=TRUE,'FeedStuffs Data'!AD25,0)</f>
        <v>0</v>
      </c>
      <c r="AP30" s="5">
        <f>IF(AP$3=TRUE,'FeedStuffs Data'!AE25,0)</f>
        <v>0.0791</v>
      </c>
      <c r="AQ30" s="5">
        <f>IF(AQ$3=TRUE,'FeedStuffs Data'!AF25,0)</f>
        <v>0</v>
      </c>
      <c r="AR30" s="5">
        <f>IF(AR$3=TRUE,'FeedStuffs Data'!AG25,0)</f>
        <v>0</v>
      </c>
      <c r="AS30" s="5">
        <f>IF(AS$3=TRUE,'FeedStuffs Data'!AH25,0)</f>
        <v>0</v>
      </c>
      <c r="AT30" s="5">
        <f>IF(AT$3=TRUE,'FeedStuffs Data'!AI25,0)</f>
        <v>0</v>
      </c>
      <c r="AU30" s="5">
        <f>IF(AU$3=TRUE,'FeedStuffs Data'!AJ25,0)</f>
        <v>0</v>
      </c>
      <c r="AV30" s="5">
        <f>IF(AV$3=TRUE,'FeedStuffs Data'!AK25,0)</f>
        <v>0</v>
      </c>
      <c r="AW30" s="5">
        <f>IF(AW$3=TRUE,'FeedStuffs Data'!AL25,0)</f>
        <v>0</v>
      </c>
      <c r="AX30" s="5">
        <f>IF(AX$3=TRUE,'FeedStuffs Data'!AM25,0)</f>
        <v>0</v>
      </c>
      <c r="AY30" s="5">
        <f>IF(AY$3=TRUE,'FeedStuffs Data'!AN25,0)</f>
        <v>0</v>
      </c>
      <c r="AZ30" s="5">
        <f>IF(AZ$3=TRUE,'FeedStuffs Data'!AO25,0)</f>
        <v>0</v>
      </c>
      <c r="BA30" s="5">
        <f>IF(BA$3=TRUE,'FeedStuffs Data'!AP25,0)</f>
        <v>0</v>
      </c>
      <c r="BB30" s="5">
        <f>IF(BB$3=TRUE,'FeedStuffs Data'!AQ25,0)</f>
        <v>0</v>
      </c>
      <c r="BC30" s="5">
        <f>IF(BC$3=TRUE,'FeedStuffs Data'!AR25,0)</f>
        <v>0</v>
      </c>
      <c r="BD30" s="5">
        <f>IF(BD$3=TRUE,'FeedStuffs Data'!AS25,0)</f>
        <v>0</v>
      </c>
      <c r="BE30" s="5">
        <f>IF(BE$3=TRUE,'FeedStuffs Data'!AT25,0)</f>
        <v>0</v>
      </c>
      <c r="BF30" s="5">
        <f>IF(BF$3=TRUE,'FeedStuffs Data'!AU25,0)</f>
        <v>0</v>
      </c>
      <c r="BG30" s="5">
        <f>IF(BG$3=TRUE,'FeedStuffs Data'!AV25,0)</f>
        <v>0</v>
      </c>
      <c r="BH30" s="5">
        <f ca="1">INDIRECT(ADDRESS(1,'Swine Data'!K30+13))/INDIRECT(ADDRESS(64,ROW(A27)+16))</f>
        <v>9.110482170886613E-15</v>
      </c>
      <c r="BI30" s="5">
        <f ca="1">INDIRECT(ADDRESS(1,'Swine Data'!K30+13))</f>
        <v>9.110482170886614E-19</v>
      </c>
      <c r="BJ30" t="str">
        <f>Solver!B83</f>
        <v>Milk</v>
      </c>
      <c r="BL30">
        <f t="shared" si="0"/>
        <v>0</v>
      </c>
      <c r="BM30">
        <f t="shared" si="4"/>
        <v>30</v>
      </c>
      <c r="BN30">
        <f t="shared" si="1"/>
        <v>0</v>
      </c>
      <c r="BO30">
        <f>LARGE(BN$4:BN$46,'Swine Data'!K30-3)</f>
        <v>0</v>
      </c>
      <c r="BQ30">
        <f t="shared" si="2"/>
        <v>0</v>
      </c>
      <c r="BR30">
        <f ca="1" t="shared" si="3"/>
        <v>0</v>
      </c>
    </row>
    <row r="31" spans="1:70" ht="12.75">
      <c r="A31" s="5">
        <f ca="1" t="shared" si="5"/>
      </c>
      <c r="B31" s="5">
        <f t="shared" si="9"/>
      </c>
      <c r="C31" s="18">
        <f t="shared" si="6"/>
      </c>
      <c r="D31">
        <f ca="1" t="shared" si="7"/>
      </c>
      <c r="G31" t="s">
        <v>41</v>
      </c>
      <c r="K31" s="5">
        <f>Solver!G31</f>
        <v>0.001</v>
      </c>
      <c r="L31" s="33">
        <f t="shared" si="13"/>
      </c>
      <c r="M31" s="5">
        <f>IF(Solver!K31=TRUE,Solver!G31,0)</f>
        <v>0</v>
      </c>
      <c r="N31" s="5"/>
      <c r="O31" s="17">
        <f t="shared" si="14"/>
        <v>0.0020676062735784607</v>
      </c>
      <c r="Q31" s="5">
        <f>IF(Q$3=TRUE,'FeedStuffs Data'!F26,0)</f>
        <v>0</v>
      </c>
      <c r="R31" s="5">
        <f>IF(R$3=TRUE,'FeedStuffs Data'!G26,0)</f>
        <v>0.0003</v>
      </c>
      <c r="S31" s="5">
        <f>IF(S$3=TRUE,'FeedStuffs Data'!H26,0)</f>
        <v>0</v>
      </c>
      <c r="T31" s="5">
        <f>IF(T$3=TRUE,'FeedStuffs Data'!I26,0)</f>
        <v>0</v>
      </c>
      <c r="U31" s="5">
        <f>IF(U$3=TRUE,'FeedStuffs Data'!J26,0)</f>
        <v>0</v>
      </c>
      <c r="V31" s="5">
        <f>IF(V$3=TRUE,'FeedStuffs Data'!K26,0)</f>
        <v>0</v>
      </c>
      <c r="W31" s="5">
        <f>IF(W$3=TRUE,'FeedStuffs Data'!L26,0)</f>
        <v>0</v>
      </c>
      <c r="X31" s="5">
        <f>IF(X$3=TRUE,'FeedStuffs Data'!M26,0)</f>
        <v>0</v>
      </c>
      <c r="Y31" s="5">
        <f>IF(Y$3=TRUE,'FeedStuffs Data'!N26,0)</f>
        <v>0.0001</v>
      </c>
      <c r="Z31" s="5">
        <f>IF(Z$3=TRUE,'FeedStuffs Data'!O26,0)</f>
        <v>0</v>
      </c>
      <c r="AA31" s="5">
        <f>IF(AA$3=TRUE,'FeedStuffs Data'!P26,0)</f>
        <v>0.0005</v>
      </c>
      <c r="AB31" s="5">
        <f>IF(AB$3=TRUE,'FeedStuffs Data'!Q26,0)</f>
        <v>0</v>
      </c>
      <c r="AC31" s="5">
        <f>IF(AC$3=TRUE,'FeedStuffs Data'!R26,0)</f>
        <v>0</v>
      </c>
      <c r="AD31" s="5">
        <f>IF(AD$3=TRUE,'FeedStuffs Data'!S26,0)</f>
        <v>0</v>
      </c>
      <c r="AE31" s="5">
        <f>IF(AE$3=TRUE,'FeedStuffs Data'!T26,0)</f>
        <v>0</v>
      </c>
      <c r="AF31" s="5">
        <f>IF(AF$3=TRUE,'FeedStuffs Data'!U26,0)</f>
        <v>0</v>
      </c>
      <c r="AG31" s="5">
        <f>IF(AG$3=TRUE,'FeedStuffs Data'!V26,0)</f>
        <v>0</v>
      </c>
      <c r="AH31" s="5">
        <f>IF(AH$3=TRUE,'FeedStuffs Data'!W26,0)</f>
        <v>0</v>
      </c>
      <c r="AI31" s="5">
        <f>IF(AI$3=TRUE,'FeedStuffs Data'!X26,0)</f>
        <v>0</v>
      </c>
      <c r="AJ31" s="5">
        <f>IF(AJ$3=TRUE,'FeedStuffs Data'!Y26,0)</f>
        <v>0.0004</v>
      </c>
      <c r="AK31" s="5">
        <f>IF(AK$3=TRUE,'FeedStuffs Data'!Z26,0)</f>
        <v>0.0003</v>
      </c>
      <c r="AL31" s="5">
        <f>IF(AL$3=TRUE,'FeedStuffs Data'!AA26,0)</f>
        <v>0</v>
      </c>
      <c r="AM31" s="5">
        <f>IF(AM$3=TRUE,'FeedStuffs Data'!AB26,0)</f>
        <v>0</v>
      </c>
      <c r="AN31" s="5">
        <f>IF(AN$3=TRUE,'FeedStuffs Data'!AC26,0)</f>
        <v>0.0001</v>
      </c>
      <c r="AO31" s="5">
        <f>IF(AO$3=TRUE,'FeedStuffs Data'!AD26,0)</f>
        <v>0</v>
      </c>
      <c r="AP31" s="5">
        <f>IF(AP$3=TRUE,'FeedStuffs Data'!AE26,0)</f>
        <v>0.0528</v>
      </c>
      <c r="AQ31" s="5">
        <f>IF(AQ$3=TRUE,'FeedStuffs Data'!AF26,0)</f>
        <v>0</v>
      </c>
      <c r="AR31" s="5">
        <f>IF(AR$3=TRUE,'FeedStuffs Data'!AG26,0)</f>
        <v>0</v>
      </c>
      <c r="AS31" s="5">
        <f>IF(AS$3=TRUE,'FeedStuffs Data'!AH26,0)</f>
        <v>0</v>
      </c>
      <c r="AT31" s="5">
        <f>IF(AT$3=TRUE,'FeedStuffs Data'!AI26,0)</f>
        <v>0</v>
      </c>
      <c r="AU31" s="5">
        <f>IF(AU$3=TRUE,'FeedStuffs Data'!AJ26,0)</f>
        <v>0</v>
      </c>
      <c r="AV31" s="5">
        <f>IF(AV$3=TRUE,'FeedStuffs Data'!AK26,0)</f>
        <v>0</v>
      </c>
      <c r="AW31" s="5">
        <f>IF(AW$3=TRUE,'FeedStuffs Data'!AL26,0)</f>
        <v>0</v>
      </c>
      <c r="AX31" s="5">
        <f>IF(AX$3=TRUE,'FeedStuffs Data'!AM26,0)</f>
        <v>0</v>
      </c>
      <c r="AY31" s="5">
        <f>IF(AY$3=TRUE,'FeedStuffs Data'!AN26,0)</f>
        <v>0</v>
      </c>
      <c r="AZ31" s="5">
        <f>IF(AZ$3=TRUE,'FeedStuffs Data'!AO26,0)</f>
        <v>0</v>
      </c>
      <c r="BA31" s="5">
        <f>IF(BA$3=TRUE,'FeedStuffs Data'!AP26,0)</f>
        <v>0</v>
      </c>
      <c r="BB31" s="5">
        <f>IF(BB$3=TRUE,'FeedStuffs Data'!AQ26,0)</f>
        <v>0</v>
      </c>
      <c r="BC31" s="5">
        <f>IF(BC$3=TRUE,'FeedStuffs Data'!AR26,0)</f>
        <v>0</v>
      </c>
      <c r="BD31" s="5">
        <f>IF(BD$3=TRUE,'FeedStuffs Data'!AS26,0)</f>
        <v>0</v>
      </c>
      <c r="BE31" s="5">
        <f>IF(BE$3=TRUE,'FeedStuffs Data'!AT26,0)</f>
        <v>0</v>
      </c>
      <c r="BF31" s="5">
        <f>IF(BF$3=TRUE,'FeedStuffs Data'!AU26,0)</f>
        <v>0</v>
      </c>
      <c r="BG31" s="5">
        <f>IF(BG$3=TRUE,'FeedStuffs Data'!AV26,0)</f>
        <v>0</v>
      </c>
      <c r="BH31" s="5">
        <f ca="1">INDIRECT(ADDRESS(1,'Swine Data'!K31+13))/INDIRECT(ADDRESS(64,ROW(A28)+16))</f>
        <v>0</v>
      </c>
      <c r="BI31" s="5">
        <f ca="1">INDIRECT(ADDRESS(1,'Swine Data'!K31+13))</f>
        <v>0</v>
      </c>
      <c r="BJ31" t="str">
        <f>Solver!B84</f>
        <v>Skim Milk</v>
      </c>
      <c r="BL31">
        <f t="shared" si="0"/>
        <v>0</v>
      </c>
      <c r="BM31">
        <f t="shared" si="4"/>
        <v>31</v>
      </c>
      <c r="BN31">
        <f t="shared" si="1"/>
        <v>0</v>
      </c>
      <c r="BO31">
        <f>LARGE(BN$4:BN$46,'Swine Data'!K31-3)</f>
        <v>0</v>
      </c>
      <c r="BQ31">
        <f t="shared" si="2"/>
        <v>0</v>
      </c>
      <c r="BR31">
        <f ca="1" t="shared" si="3"/>
        <v>0</v>
      </c>
    </row>
    <row r="32" spans="1:70" ht="12.75">
      <c r="A32" s="5">
        <f ca="1" t="shared" si="5"/>
      </c>
      <c r="B32" s="5">
        <f t="shared" si="9"/>
      </c>
      <c r="C32" s="18">
        <f t="shared" si="6"/>
      </c>
      <c r="D32">
        <f ca="1" t="shared" si="7"/>
      </c>
      <c r="G32" t="s">
        <v>42</v>
      </c>
      <c r="K32" s="5">
        <f>Solver!G32</f>
        <v>0.0008</v>
      </c>
      <c r="L32" s="33">
        <f t="shared" si="13"/>
      </c>
      <c r="M32" s="5">
        <f>IF(Solver!K32=TRUE,Solver!G32,0)</f>
        <v>0</v>
      </c>
      <c r="N32" s="5"/>
      <c r="O32" s="17">
        <f t="shared" si="14"/>
        <v>0.00044941469461506396</v>
      </c>
      <c r="Q32" s="5">
        <f>IF(Q$3=TRUE,'FeedStuffs Data'!F27,0)</f>
        <v>0</v>
      </c>
      <c r="R32" s="5">
        <f>IF(R$3=TRUE,'FeedStuffs Data'!G27,0)</f>
        <v>0.0011</v>
      </c>
      <c r="S32" s="5">
        <f>IF(S$3=TRUE,'FeedStuffs Data'!H27,0)</f>
        <v>0</v>
      </c>
      <c r="T32" s="5">
        <f>IF(T$3=TRUE,'FeedStuffs Data'!I27,0)</f>
        <v>0</v>
      </c>
      <c r="U32" s="5">
        <f>IF(U$3=TRUE,'FeedStuffs Data'!J27,0)</f>
        <v>0</v>
      </c>
      <c r="V32" s="5">
        <f>IF(V$3=TRUE,'FeedStuffs Data'!K27,0)</f>
        <v>0</v>
      </c>
      <c r="W32" s="5">
        <f>IF(W$3=TRUE,'FeedStuffs Data'!L27,0)</f>
        <v>0</v>
      </c>
      <c r="X32" s="5">
        <f>IF(X$3=TRUE,'FeedStuffs Data'!M27,0)</f>
        <v>0</v>
      </c>
      <c r="Y32" s="5">
        <f>IF(Y$3=TRUE,'FeedStuffs Data'!N27,0)</f>
        <v>0.0005</v>
      </c>
      <c r="Z32" s="5">
        <f>IF(Z$3=TRUE,'FeedStuffs Data'!O27,0)</f>
        <v>0</v>
      </c>
      <c r="AA32" s="5">
        <f>IF(AA$3=TRUE,'FeedStuffs Data'!P27,0)</f>
        <v>0.0007</v>
      </c>
      <c r="AB32" s="5">
        <f>IF(AB$3=TRUE,'FeedStuffs Data'!Q27,0)</f>
        <v>0</v>
      </c>
      <c r="AC32" s="5">
        <f>IF(AC$3=TRUE,'FeedStuffs Data'!R27,0)</f>
        <v>0</v>
      </c>
      <c r="AD32" s="5">
        <f>IF(AD$3=TRUE,'FeedStuffs Data'!S27,0)</f>
        <v>0</v>
      </c>
      <c r="AE32" s="5">
        <f>IF(AE$3=TRUE,'FeedStuffs Data'!T27,0)</f>
        <v>0</v>
      </c>
      <c r="AF32" s="5">
        <f>IF(AF$3=TRUE,'FeedStuffs Data'!U27,0)</f>
        <v>0</v>
      </c>
      <c r="AG32" s="5">
        <f>IF(AG$3=TRUE,'FeedStuffs Data'!V27,0)</f>
        <v>0</v>
      </c>
      <c r="AH32" s="5">
        <f>IF(AH$3=TRUE,'FeedStuffs Data'!W27,0)</f>
        <v>0</v>
      </c>
      <c r="AI32" s="5">
        <f>IF(AI$3=TRUE,'FeedStuffs Data'!X27,0)</f>
        <v>0</v>
      </c>
      <c r="AJ32" s="5">
        <f>IF(AJ$3=TRUE,'FeedStuffs Data'!Y27,0)</f>
        <v>0.0004</v>
      </c>
      <c r="AK32" s="5">
        <f>IF(AK$3=TRUE,'FeedStuffs Data'!Z27,0)</f>
        <v>0.0003</v>
      </c>
      <c r="AL32" s="5">
        <f>IF(AL$3=TRUE,'FeedStuffs Data'!AA27,0)</f>
        <v>0</v>
      </c>
      <c r="AM32" s="5">
        <f>IF(AM$3=TRUE,'FeedStuffs Data'!AB27,0)</f>
        <v>0</v>
      </c>
      <c r="AN32" s="5">
        <f>IF(AN$3=TRUE,'FeedStuffs Data'!AC27,0)</f>
        <v>0.0007</v>
      </c>
      <c r="AO32" s="5">
        <f>IF(AO$3=TRUE,'FeedStuffs Data'!AD27,0)</f>
        <v>0</v>
      </c>
      <c r="AP32" s="5">
        <f>IF(AP$3=TRUE,'FeedStuffs Data'!AE27,0)</f>
        <v>0</v>
      </c>
      <c r="AQ32" s="5">
        <f>IF(AQ$3=TRUE,'FeedStuffs Data'!AF27,0)</f>
        <v>0</v>
      </c>
      <c r="AR32" s="5">
        <f>IF(AR$3=TRUE,'FeedStuffs Data'!AG27,0)</f>
        <v>0</v>
      </c>
      <c r="AS32" s="5">
        <f>IF(AS$3=TRUE,'FeedStuffs Data'!AH27,0)</f>
        <v>0</v>
      </c>
      <c r="AT32" s="5">
        <f>IF(AT$3=TRUE,'FeedStuffs Data'!AI27,0)</f>
        <v>0</v>
      </c>
      <c r="AU32" s="5">
        <f>IF(AU$3=TRUE,'FeedStuffs Data'!AJ27,0)</f>
        <v>0</v>
      </c>
      <c r="AV32" s="5">
        <f>IF(AV$3=TRUE,'FeedStuffs Data'!AK27,0)</f>
        <v>0</v>
      </c>
      <c r="AW32" s="5">
        <f>IF(AW$3=TRUE,'FeedStuffs Data'!AL27,0)</f>
        <v>0</v>
      </c>
      <c r="AX32" s="5">
        <f>IF(AX$3=TRUE,'FeedStuffs Data'!AM27,0)</f>
        <v>0</v>
      </c>
      <c r="AY32" s="5">
        <f>IF(AY$3=TRUE,'FeedStuffs Data'!AN27,0)</f>
        <v>0</v>
      </c>
      <c r="AZ32" s="5">
        <f>IF(AZ$3=TRUE,'FeedStuffs Data'!AO27,0)</f>
        <v>0</v>
      </c>
      <c r="BA32" s="5">
        <f>IF(BA$3=TRUE,'FeedStuffs Data'!AP27,0)</f>
        <v>0</v>
      </c>
      <c r="BB32" s="5">
        <f>IF(BB$3=TRUE,'FeedStuffs Data'!AQ27,0)</f>
        <v>0</v>
      </c>
      <c r="BC32" s="5">
        <f>IF(BC$3=TRUE,'FeedStuffs Data'!AR27,0)</f>
        <v>0</v>
      </c>
      <c r="BD32" s="5">
        <f>IF(BD$3=TRUE,'FeedStuffs Data'!AS27,0)</f>
        <v>0</v>
      </c>
      <c r="BE32" s="5">
        <f>IF(BE$3=TRUE,'FeedStuffs Data'!AT27,0)</f>
        <v>0</v>
      </c>
      <c r="BF32" s="5">
        <f>IF(BF$3=TRUE,'FeedStuffs Data'!AU27,0)</f>
        <v>0</v>
      </c>
      <c r="BG32" s="5">
        <f>IF(BG$3=TRUE,'FeedStuffs Data'!AV27,0)</f>
        <v>0</v>
      </c>
      <c r="BH32" s="5">
        <f ca="1">INDIRECT(ADDRESS(1,'Swine Data'!K32+13))/INDIRECT(ADDRESS(64,ROW(A29)+16))</f>
        <v>0</v>
      </c>
      <c r="BI32" s="5">
        <f ca="1">INDIRECT(ADDRESS(1,'Swine Data'!K32+13))</f>
        <v>0</v>
      </c>
      <c r="BJ32">
        <f>Solver!B85</f>
        <v>0</v>
      </c>
      <c r="BL32">
        <f t="shared" si="0"/>
        <v>0</v>
      </c>
      <c r="BM32">
        <f t="shared" si="4"/>
        <v>32</v>
      </c>
      <c r="BN32">
        <f t="shared" si="1"/>
        <v>0</v>
      </c>
      <c r="BO32">
        <f>LARGE(BN$4:BN$46,'Swine Data'!K32-3)</f>
        <v>0</v>
      </c>
      <c r="BQ32">
        <f t="shared" si="2"/>
        <v>0</v>
      </c>
      <c r="BR32">
        <f ca="1" t="shared" si="3"/>
        <v>0</v>
      </c>
    </row>
    <row r="33" spans="1:70" ht="12.75">
      <c r="A33" s="5">
        <f ca="1" t="shared" si="5"/>
      </c>
      <c r="B33" s="5">
        <f t="shared" si="9"/>
      </c>
      <c r="C33" s="18">
        <f t="shared" si="6"/>
      </c>
      <c r="D33">
        <f ca="1" t="shared" si="7"/>
      </c>
      <c r="G33" t="s">
        <v>43</v>
      </c>
      <c r="K33" s="5">
        <f>Solver!G33</f>
        <v>0.0004</v>
      </c>
      <c r="L33" s="33">
        <f t="shared" si="13"/>
      </c>
      <c r="M33" s="5">
        <f>IF(Solver!K33=TRUE,Solver!G33,0)</f>
        <v>0</v>
      </c>
      <c r="N33" s="5"/>
      <c r="O33" s="17">
        <f t="shared" si="14"/>
        <v>0.0020069889141995077</v>
      </c>
      <c r="Q33" s="5">
        <f>IF(Q$3=TRUE,'FeedStuffs Data'!F28,0)</f>
        <v>0</v>
      </c>
      <c r="R33" s="5">
        <f>IF(R$3=TRUE,'FeedStuffs Data'!G28,0)</f>
        <v>0.0013</v>
      </c>
      <c r="S33" s="5">
        <f>IF(S$3=TRUE,'FeedStuffs Data'!H28,0)</f>
        <v>0</v>
      </c>
      <c r="T33" s="5">
        <f>IF(T$3=TRUE,'FeedStuffs Data'!I28,0)</f>
        <v>0</v>
      </c>
      <c r="U33" s="5">
        <f>IF(U$3=TRUE,'FeedStuffs Data'!J28,0)</f>
        <v>0</v>
      </c>
      <c r="V33" s="5">
        <f>IF(V$3=TRUE,'FeedStuffs Data'!K28,0)</f>
        <v>0</v>
      </c>
      <c r="W33" s="5">
        <f>IF(W$3=TRUE,'FeedStuffs Data'!L28,0)</f>
        <v>0</v>
      </c>
      <c r="X33" s="5">
        <f>IF(X$3=TRUE,'FeedStuffs Data'!M28,0)</f>
        <v>0</v>
      </c>
      <c r="Y33" s="5">
        <f>IF(Y$3=TRUE,'FeedStuffs Data'!N28,0)</f>
        <v>0.0011</v>
      </c>
      <c r="Z33" s="5">
        <f>IF(Z$3=TRUE,'FeedStuffs Data'!O28,0)</f>
        <v>0</v>
      </c>
      <c r="AA33" s="5">
        <f>IF(AA$3=TRUE,'FeedStuffs Data'!P28,0)</f>
        <v>0.0007</v>
      </c>
      <c r="AB33" s="5">
        <f>IF(AB$3=TRUE,'FeedStuffs Data'!Q28,0)</f>
        <v>0</v>
      </c>
      <c r="AC33" s="5">
        <f>IF(AC$3=TRUE,'FeedStuffs Data'!R28,0)</f>
        <v>0</v>
      </c>
      <c r="AD33" s="5">
        <f>IF(AD$3=TRUE,'FeedStuffs Data'!S28,0)</f>
        <v>0</v>
      </c>
      <c r="AE33" s="5">
        <f>IF(AE$3=TRUE,'FeedStuffs Data'!T28,0)</f>
        <v>0</v>
      </c>
      <c r="AF33" s="5">
        <f>IF(AF$3=TRUE,'FeedStuffs Data'!U28,0)</f>
        <v>0</v>
      </c>
      <c r="AG33" s="5">
        <f>IF(AG$3=TRUE,'FeedStuffs Data'!V28,0)</f>
        <v>0</v>
      </c>
      <c r="AH33" s="5">
        <f>IF(AH$3=TRUE,'FeedStuffs Data'!W28,0)</f>
        <v>0</v>
      </c>
      <c r="AI33" s="5">
        <f>IF(AI$3=TRUE,'FeedStuffs Data'!X28,0)</f>
        <v>0</v>
      </c>
      <c r="AJ33" s="5">
        <f>IF(AJ$3=TRUE,'FeedStuffs Data'!Y28,0)</f>
        <v>0.0029</v>
      </c>
      <c r="AK33" s="5">
        <f>IF(AK$3=TRUE,'FeedStuffs Data'!Z28,0)</f>
        <v>0.0022</v>
      </c>
      <c r="AL33" s="5">
        <f>IF(AL$3=TRUE,'FeedStuffs Data'!AA28,0)</f>
        <v>0</v>
      </c>
      <c r="AM33" s="5">
        <f>IF(AM$3=TRUE,'FeedStuffs Data'!AB28,0)</f>
        <v>0</v>
      </c>
      <c r="AN33" s="5">
        <f>IF(AN$3=TRUE,'FeedStuffs Data'!AC28,0)</f>
        <v>0.001</v>
      </c>
      <c r="AO33" s="5">
        <f>IF(AO$3=TRUE,'FeedStuffs Data'!AD28,0)</f>
        <v>0</v>
      </c>
      <c r="AP33" s="5">
        <f>IF(AP$3=TRUE,'FeedStuffs Data'!AE28,0)</f>
        <v>0.01</v>
      </c>
      <c r="AQ33" s="5">
        <f>IF(AQ$3=TRUE,'FeedStuffs Data'!AF28,0)</f>
        <v>0</v>
      </c>
      <c r="AR33" s="5">
        <f>IF(AR$3=TRUE,'FeedStuffs Data'!AG28,0)</f>
        <v>0</v>
      </c>
      <c r="AS33" s="5">
        <f>IF(AS$3=TRUE,'FeedStuffs Data'!AH28,0)</f>
        <v>0</v>
      </c>
      <c r="AT33" s="5">
        <f>IF(AT$3=TRUE,'FeedStuffs Data'!AI28,0)</f>
        <v>0</v>
      </c>
      <c r="AU33" s="5">
        <f>IF(AU$3=TRUE,'FeedStuffs Data'!AJ28,0)</f>
        <v>0</v>
      </c>
      <c r="AV33" s="5">
        <f>IF(AV$3=TRUE,'FeedStuffs Data'!AK28,0)</f>
        <v>0</v>
      </c>
      <c r="AW33" s="5">
        <f>IF(AW$3=TRUE,'FeedStuffs Data'!AL28,0)</f>
        <v>0</v>
      </c>
      <c r="AX33" s="5">
        <f>IF(AX$3=TRUE,'FeedStuffs Data'!AM28,0)</f>
        <v>0</v>
      </c>
      <c r="AY33" s="5">
        <f>IF(AY$3=TRUE,'FeedStuffs Data'!AN28,0)</f>
        <v>0</v>
      </c>
      <c r="AZ33" s="5">
        <f>IF(AZ$3=TRUE,'FeedStuffs Data'!AO28,0)</f>
        <v>0</v>
      </c>
      <c r="BA33" s="5">
        <f>IF(BA$3=TRUE,'FeedStuffs Data'!AP28,0)</f>
        <v>0</v>
      </c>
      <c r="BB33" s="5">
        <f>IF(BB$3=TRUE,'FeedStuffs Data'!AQ28,0)</f>
        <v>0</v>
      </c>
      <c r="BC33" s="5">
        <f>IF(BC$3=TRUE,'FeedStuffs Data'!AR28,0)</f>
        <v>0</v>
      </c>
      <c r="BD33" s="5">
        <f>IF(BD$3=TRUE,'FeedStuffs Data'!AS28,0)</f>
        <v>0</v>
      </c>
      <c r="BE33" s="5">
        <f>IF(BE$3=TRUE,'FeedStuffs Data'!AT28,0)</f>
        <v>0</v>
      </c>
      <c r="BF33" s="5">
        <f>IF(BF$3=TRUE,'FeedStuffs Data'!AU28,0)</f>
        <v>0</v>
      </c>
      <c r="BG33" s="5">
        <f>IF(BG$3=TRUE,'FeedStuffs Data'!AV28,0)</f>
        <v>0</v>
      </c>
      <c r="BH33" s="5">
        <f ca="1">INDIRECT(ADDRESS(1,'Swine Data'!K33+13))/INDIRECT(ADDRESS(64,ROW(A30)+16))</f>
        <v>0</v>
      </c>
      <c r="BI33" s="5">
        <f ca="1">INDIRECT(ADDRESS(1,'Swine Data'!K33+13))</f>
        <v>0</v>
      </c>
      <c r="BJ33">
        <f>Solver!B86</f>
        <v>0</v>
      </c>
      <c r="BL33">
        <f t="shared" si="0"/>
        <v>0</v>
      </c>
      <c r="BM33">
        <f t="shared" si="4"/>
        <v>33</v>
      </c>
      <c r="BN33">
        <f t="shared" si="1"/>
        <v>0</v>
      </c>
      <c r="BO33">
        <f>LARGE(BN$4:BN$46,'Swine Data'!K33-3)</f>
        <v>0</v>
      </c>
      <c r="BQ33">
        <f t="shared" si="2"/>
        <v>0</v>
      </c>
      <c r="BR33">
        <f ca="1" t="shared" si="3"/>
        <v>0</v>
      </c>
    </row>
    <row r="34" spans="1:70" ht="12.75">
      <c r="A34" s="5">
        <f ca="1" t="shared" si="5"/>
      </c>
      <c r="B34" s="5">
        <f t="shared" si="9"/>
      </c>
      <c r="C34" s="18">
        <f t="shared" si="6"/>
      </c>
      <c r="D34">
        <f ca="1" t="shared" si="7"/>
      </c>
      <c r="G34" t="s">
        <v>44</v>
      </c>
      <c r="K34" s="5">
        <f>Solver!G34</f>
        <v>0.0028</v>
      </c>
      <c r="L34" s="33">
        <f t="shared" si="13"/>
      </c>
      <c r="M34" s="5">
        <f>IF(Solver!K34=TRUE,Solver!G34,0)</f>
        <v>0</v>
      </c>
      <c r="N34" s="5"/>
      <c r="O34" s="17">
        <f t="shared" si="14"/>
        <v>0.010094663318137898</v>
      </c>
      <c r="Q34" s="5">
        <f>IF(Q$3=TRUE,'FeedStuffs Data'!F29,0)</f>
        <v>0</v>
      </c>
      <c r="R34" s="5">
        <f>IF(R$3=TRUE,'FeedStuffs Data'!G29,0)</f>
        <v>0.0046</v>
      </c>
      <c r="S34" s="5">
        <f>IF(S$3=TRUE,'FeedStuffs Data'!H29,0)</f>
        <v>0</v>
      </c>
      <c r="T34" s="5">
        <f>IF(T$3=TRUE,'FeedStuffs Data'!I29,0)</f>
        <v>0</v>
      </c>
      <c r="U34" s="5">
        <f>IF(U$3=TRUE,'FeedStuffs Data'!J29,0)</f>
        <v>0</v>
      </c>
      <c r="V34" s="5">
        <f>IF(V$3=TRUE,'FeedStuffs Data'!K29,0)</f>
        <v>0</v>
      </c>
      <c r="W34" s="5">
        <f>IF(W$3=TRUE,'FeedStuffs Data'!L29,0)</f>
        <v>0</v>
      </c>
      <c r="X34" s="5">
        <f>IF(X$3=TRUE,'FeedStuffs Data'!M29,0)</f>
        <v>0</v>
      </c>
      <c r="Y34" s="5">
        <f>IF(Y$3=TRUE,'FeedStuffs Data'!N29,0)</f>
        <v>0.0033</v>
      </c>
      <c r="Z34" s="5">
        <f>IF(Z$3=TRUE,'FeedStuffs Data'!O29,0)</f>
        <v>0</v>
      </c>
      <c r="AA34" s="5">
        <f>IF(AA$3=TRUE,'FeedStuffs Data'!P29,0)</f>
        <v>0.0019</v>
      </c>
      <c r="AB34" s="5">
        <f>IF(AB$3=TRUE,'FeedStuffs Data'!Q29,0)</f>
        <v>0</v>
      </c>
      <c r="AC34" s="5">
        <f>IF(AC$3=TRUE,'FeedStuffs Data'!R29,0)</f>
        <v>0</v>
      </c>
      <c r="AD34" s="5">
        <f>IF(AD$3=TRUE,'FeedStuffs Data'!S29,0)</f>
        <v>0</v>
      </c>
      <c r="AE34" s="5">
        <f>IF(AE$3=TRUE,'FeedStuffs Data'!T29,0)</f>
        <v>0</v>
      </c>
      <c r="AF34" s="5">
        <f>IF(AF$3=TRUE,'FeedStuffs Data'!U29,0)</f>
        <v>0</v>
      </c>
      <c r="AG34" s="5">
        <f>IF(AG$3=TRUE,'FeedStuffs Data'!V29,0)</f>
        <v>0</v>
      </c>
      <c r="AH34" s="5">
        <f>IF(AH$3=TRUE,'FeedStuffs Data'!W29,0)</f>
        <v>0</v>
      </c>
      <c r="AI34" s="5">
        <f>IF(AI$3=TRUE,'FeedStuffs Data'!X29,0)</f>
        <v>0</v>
      </c>
      <c r="AJ34" s="5">
        <f>IF(AJ$3=TRUE,'FeedStuffs Data'!Y29,0)</f>
        <v>0.0211</v>
      </c>
      <c r="AK34" s="5">
        <f>IF(AK$3=TRUE,'FeedStuffs Data'!Z29,0)</f>
        <v>0.0175</v>
      </c>
      <c r="AL34" s="5">
        <f>IF(AL$3=TRUE,'FeedStuffs Data'!AA29,0)</f>
        <v>0</v>
      </c>
      <c r="AM34" s="5">
        <f>IF(AM$3=TRUE,'FeedStuffs Data'!AB29,0)</f>
        <v>0</v>
      </c>
      <c r="AN34" s="5">
        <f>IF(AN$3=TRUE,'FeedStuffs Data'!AC29,0)</f>
        <v>0.0041</v>
      </c>
      <c r="AO34" s="5">
        <f>IF(AO$3=TRUE,'FeedStuffs Data'!AD29,0)</f>
        <v>0</v>
      </c>
      <c r="AP34" s="5">
        <f>IF(AP$3=TRUE,'FeedStuffs Data'!AE29,0)</f>
        <v>0.03</v>
      </c>
      <c r="AQ34" s="5">
        <f>IF(AQ$3=TRUE,'FeedStuffs Data'!AF29,0)</f>
        <v>0</v>
      </c>
      <c r="AR34" s="5">
        <f>IF(AR$3=TRUE,'FeedStuffs Data'!AG29,0)</f>
        <v>0</v>
      </c>
      <c r="AS34" s="5">
        <f>IF(AS$3=TRUE,'FeedStuffs Data'!AH29,0)</f>
        <v>0</v>
      </c>
      <c r="AT34" s="5">
        <f>IF(AT$3=TRUE,'FeedStuffs Data'!AI29,0)</f>
        <v>0</v>
      </c>
      <c r="AU34" s="5">
        <f>IF(AU$3=TRUE,'FeedStuffs Data'!AJ29,0)</f>
        <v>0</v>
      </c>
      <c r="AV34" s="5">
        <f>IF(AV$3=TRUE,'FeedStuffs Data'!AK29,0)</f>
        <v>0</v>
      </c>
      <c r="AW34" s="5">
        <f>IF(AW$3=TRUE,'FeedStuffs Data'!AL29,0)</f>
        <v>0</v>
      </c>
      <c r="AX34" s="5">
        <f>IF(AX$3=TRUE,'FeedStuffs Data'!AM29,0)</f>
        <v>0</v>
      </c>
      <c r="AY34" s="5">
        <f>IF(AY$3=TRUE,'FeedStuffs Data'!AN29,0)</f>
        <v>0</v>
      </c>
      <c r="AZ34" s="5">
        <f>IF(AZ$3=TRUE,'FeedStuffs Data'!AO29,0)</f>
        <v>0</v>
      </c>
      <c r="BA34" s="5">
        <f>IF(BA$3=TRUE,'FeedStuffs Data'!AP29,0)</f>
        <v>0</v>
      </c>
      <c r="BB34" s="5">
        <f>IF(BB$3=TRUE,'FeedStuffs Data'!AQ29,0)</f>
        <v>0</v>
      </c>
      <c r="BC34" s="5">
        <f>IF(BC$3=TRUE,'FeedStuffs Data'!AR29,0)</f>
        <v>0</v>
      </c>
      <c r="BD34" s="5">
        <f>IF(BD$3=TRUE,'FeedStuffs Data'!AS29,0)</f>
        <v>0</v>
      </c>
      <c r="BE34" s="5">
        <f>IF(BE$3=TRUE,'FeedStuffs Data'!AT29,0)</f>
        <v>0</v>
      </c>
      <c r="BF34" s="5">
        <f>IF(BF$3=TRUE,'FeedStuffs Data'!AU29,0)</f>
        <v>0</v>
      </c>
      <c r="BG34" s="5">
        <f>IF(BG$3=TRUE,'FeedStuffs Data'!AV29,0)</f>
        <v>0</v>
      </c>
      <c r="BH34" s="5">
        <f ca="1">INDIRECT(ADDRESS(1,'Swine Data'!K34+13))/INDIRECT(ADDRESS(64,ROW(A31)+16))</f>
        <v>0</v>
      </c>
      <c r="BI34" s="5">
        <f ca="1">INDIRECT(ADDRESS(1,'Swine Data'!K34+13))</f>
        <v>0</v>
      </c>
      <c r="BJ34">
        <f>Solver!B87</f>
        <v>0</v>
      </c>
      <c r="BL34">
        <f t="shared" si="0"/>
        <v>0</v>
      </c>
      <c r="BM34">
        <f t="shared" si="4"/>
        <v>34</v>
      </c>
      <c r="BN34">
        <f t="shared" si="1"/>
        <v>0</v>
      </c>
      <c r="BO34">
        <f>LARGE(BN$4:BN$46,'Swine Data'!K34-3)</f>
        <v>0</v>
      </c>
      <c r="BQ34">
        <f t="shared" si="2"/>
        <v>0</v>
      </c>
      <c r="BR34">
        <f ca="1" t="shared" si="3"/>
        <v>0</v>
      </c>
    </row>
    <row r="35" spans="1:70" ht="12.75">
      <c r="A35" s="5">
        <f ca="1" t="shared" si="5"/>
      </c>
      <c r="B35" s="5">
        <f t="shared" si="9"/>
      </c>
      <c r="C35" s="18">
        <f t="shared" si="6"/>
      </c>
      <c r="D35">
        <f ca="1" t="shared" si="7"/>
      </c>
      <c r="G35" t="s">
        <v>45</v>
      </c>
      <c r="K35" s="6">
        <f>Solver!G35</f>
        <v>6</v>
      </c>
      <c r="L35" s="33">
        <f t="shared" si="13"/>
      </c>
      <c r="M35" s="6">
        <f>IF(Solver!K35=TRUE,Solver!G35,0)</f>
        <v>0</v>
      </c>
      <c r="N35" s="6"/>
      <c r="O35" s="18">
        <f aca="true" t="shared" si="15" ref="O35:O40">SUMPRODUCT(Q35:BG35,Q$1:BG$1)*K$4/1000</f>
        <v>7.464054484750705</v>
      </c>
      <c r="Q35" s="6">
        <f>IF(Q$3=TRUE,'FeedStuffs Data'!F30,0)</f>
        <v>0</v>
      </c>
      <c r="R35" s="6">
        <f>IF(R$3=TRUE,'FeedStuffs Data'!G30,0)</f>
        <v>7.6</v>
      </c>
      <c r="S35" s="6">
        <f>IF(S$3=TRUE,'FeedStuffs Data'!H30,0)</f>
        <v>0</v>
      </c>
      <c r="T35" s="6">
        <f>IF(T$3=TRUE,'FeedStuffs Data'!I30,0)</f>
        <v>0</v>
      </c>
      <c r="U35" s="6">
        <f>IF(U$3=TRUE,'FeedStuffs Data'!J30,0)</f>
        <v>0</v>
      </c>
      <c r="V35" s="6">
        <f>IF(V$3=TRUE,'FeedStuffs Data'!K30,0)</f>
        <v>0</v>
      </c>
      <c r="W35" s="6">
        <f>IF(W$3=TRUE,'FeedStuffs Data'!L30,0)</f>
        <v>0</v>
      </c>
      <c r="X35" s="6">
        <f>IF(X$3=TRUE,'FeedStuffs Data'!M30,0)</f>
        <v>0</v>
      </c>
      <c r="Y35" s="6">
        <f>IF(Y$3=TRUE,'FeedStuffs Data'!N30,0)</f>
        <v>3.5</v>
      </c>
      <c r="Z35" s="6">
        <f>IF(Z$3=TRUE,'FeedStuffs Data'!O30,0)</f>
        <v>0</v>
      </c>
      <c r="AA35" s="6">
        <f>IF(AA$3=TRUE,'FeedStuffs Data'!P30,0)</f>
        <v>26.1</v>
      </c>
      <c r="AB35" s="6">
        <f>IF(AB$3=TRUE,'FeedStuffs Data'!Q30,0)</f>
        <v>0</v>
      </c>
      <c r="AC35" s="6">
        <f>IF(AC$3=TRUE,'FeedStuffs Data'!R30,0)</f>
        <v>0</v>
      </c>
      <c r="AD35" s="6">
        <f>IF(AD$3=TRUE,'FeedStuffs Data'!S30,0)</f>
        <v>0</v>
      </c>
      <c r="AE35" s="6">
        <f>IF(AE$3=TRUE,'FeedStuffs Data'!T30,0)</f>
        <v>0</v>
      </c>
      <c r="AF35" s="6">
        <f>IF(AF$3=TRUE,'FeedStuffs Data'!U30,0)</f>
        <v>0</v>
      </c>
      <c r="AG35" s="6">
        <f>IF(AG$3=TRUE,'FeedStuffs Data'!V30,0)</f>
        <v>0</v>
      </c>
      <c r="AH35" s="6">
        <f>IF(AH$3=TRUE,'FeedStuffs Data'!W30,0)</f>
        <v>0</v>
      </c>
      <c r="AI35" s="6">
        <f>IF(AI$3=TRUE,'FeedStuffs Data'!X30,0)</f>
        <v>0</v>
      </c>
      <c r="AJ35" s="6">
        <f>IF(AJ$3=TRUE,'FeedStuffs Data'!Y30,0)</f>
        <v>23</v>
      </c>
      <c r="AK35" s="6">
        <f>IF(AK$3=TRUE,'FeedStuffs Data'!Z30,0)</f>
        <v>16</v>
      </c>
      <c r="AL35" s="6">
        <f>IF(AL$3=TRUE,'FeedStuffs Data'!AA30,0)</f>
        <v>0</v>
      </c>
      <c r="AM35" s="6">
        <f>IF(AM$3=TRUE,'FeedStuffs Data'!AB30,0)</f>
        <v>0</v>
      </c>
      <c r="AN35" s="6">
        <f>IF(AN$3=TRUE,'FeedStuffs Data'!AC30,0)</f>
        <v>7</v>
      </c>
      <c r="AO35" s="6">
        <f>IF(AO$3=TRUE,'FeedStuffs Data'!AD30,0)</f>
        <v>0</v>
      </c>
      <c r="AP35" s="6">
        <f>IF(AP$3=TRUE,'FeedStuffs Data'!AE30,0)</f>
        <v>100</v>
      </c>
      <c r="AQ35" s="6">
        <f>IF(AQ$3=TRUE,'FeedStuffs Data'!AF30,0)</f>
        <v>0</v>
      </c>
      <c r="AR35" s="6">
        <f>IF(AR$3=TRUE,'FeedStuffs Data'!AG30,0)</f>
        <v>0</v>
      </c>
      <c r="AS35" s="6">
        <f>IF(AS$3=TRUE,'FeedStuffs Data'!AH30,0)</f>
        <v>0</v>
      </c>
      <c r="AT35" s="6">
        <f>IF(AT$3=TRUE,'FeedStuffs Data'!AI30,0)</f>
        <v>0</v>
      </c>
      <c r="AU35" s="6">
        <f>IF(AU$3=TRUE,'FeedStuffs Data'!AJ30,0)</f>
        <v>0</v>
      </c>
      <c r="AV35" s="6">
        <f>IF(AV$3=TRUE,'FeedStuffs Data'!AK30,0)</f>
        <v>0</v>
      </c>
      <c r="AW35" s="6">
        <f>IF(AW$3=TRUE,'FeedStuffs Data'!AL30,0)</f>
        <v>0</v>
      </c>
      <c r="AX35" s="6">
        <f>IF(AX$3=TRUE,'FeedStuffs Data'!AM30,0)</f>
        <v>0</v>
      </c>
      <c r="AY35" s="6">
        <f>IF(AY$3=TRUE,'FeedStuffs Data'!AN30,0)</f>
        <v>0</v>
      </c>
      <c r="AZ35" s="6">
        <f>IF(AZ$3=TRUE,'FeedStuffs Data'!AO30,0)</f>
        <v>0</v>
      </c>
      <c r="BA35" s="6">
        <f>IF(BA$3=TRUE,'FeedStuffs Data'!AP30,0)</f>
        <v>0</v>
      </c>
      <c r="BB35" s="6">
        <f>IF(BB$3=TRUE,'FeedStuffs Data'!AQ30,0)</f>
        <v>0</v>
      </c>
      <c r="BC35" s="6">
        <f>IF(BC$3=TRUE,'FeedStuffs Data'!AR30,0)</f>
        <v>0</v>
      </c>
      <c r="BD35" s="6">
        <f>IF(BD$3=TRUE,'FeedStuffs Data'!AS30,0)</f>
        <v>0</v>
      </c>
      <c r="BE35" s="6">
        <f>IF(BE$3=TRUE,'FeedStuffs Data'!AT30,0)</f>
        <v>0</v>
      </c>
      <c r="BF35" s="6">
        <f>IF(BF$3=TRUE,'FeedStuffs Data'!AU30,0)</f>
        <v>0</v>
      </c>
      <c r="BG35" s="6">
        <f>IF(BG$3=TRUE,'FeedStuffs Data'!AV30,0)</f>
        <v>0</v>
      </c>
      <c r="BH35" s="5">
        <f ca="1">INDIRECT(ADDRESS(1,'Swine Data'!K35+13))/INDIRECT(ADDRESS(64,ROW(A32)+16))</f>
        <v>0</v>
      </c>
      <c r="BI35" s="5">
        <f ca="1">INDIRECT(ADDRESS(1,'Swine Data'!K35+13))</f>
        <v>0</v>
      </c>
      <c r="BJ35">
        <f>Solver!B88</f>
        <v>0</v>
      </c>
      <c r="BL35">
        <f t="shared" si="0"/>
        <v>0</v>
      </c>
      <c r="BM35">
        <f t="shared" si="4"/>
        <v>35</v>
      </c>
      <c r="BN35">
        <f t="shared" si="1"/>
        <v>0</v>
      </c>
      <c r="BO35">
        <f>LARGE(BN$4:BN$46,'Swine Data'!K35-3)</f>
        <v>0</v>
      </c>
      <c r="BQ35">
        <f t="shared" si="2"/>
        <v>0</v>
      </c>
      <c r="BR35">
        <f ca="1" t="shared" si="3"/>
        <v>0</v>
      </c>
    </row>
    <row r="36" spans="1:70" ht="12.75">
      <c r="A36" s="5">
        <f ca="1" t="shared" si="5"/>
      </c>
      <c r="B36" s="5">
        <f t="shared" si="9"/>
      </c>
      <c r="C36" s="18">
        <f t="shared" si="6"/>
      </c>
      <c r="D36">
        <f ca="1" t="shared" si="7"/>
      </c>
      <c r="G36" t="s">
        <v>46</v>
      </c>
      <c r="K36" s="6">
        <f>Solver!G36</f>
        <v>0.14</v>
      </c>
      <c r="L36" s="33">
        <f t="shared" si="13"/>
      </c>
      <c r="M36" s="6">
        <f>IF(Solver!K36=TRUE,Solver!G36,0)</f>
        <v>0</v>
      </c>
      <c r="N36" s="6"/>
      <c r="O36" s="18">
        <f t="shared" si="15"/>
        <v>0.09930431642160598</v>
      </c>
      <c r="Q36" s="6">
        <f>IF(Q$3=TRUE,'FeedStuffs Data'!F31,0)</f>
        <v>0</v>
      </c>
      <c r="R36" s="6">
        <f>IF(R$3=TRUE,'FeedStuffs Data'!G31,0)</f>
        <v>0</v>
      </c>
      <c r="S36" s="6">
        <f>IF(S$3=TRUE,'FeedStuffs Data'!H31,0)</f>
        <v>0</v>
      </c>
      <c r="T36" s="6">
        <f>IF(T$3=TRUE,'FeedStuffs Data'!I31,0)</f>
        <v>0</v>
      </c>
      <c r="U36" s="6">
        <f>IF(U$3=TRUE,'FeedStuffs Data'!J31,0)</f>
        <v>0</v>
      </c>
      <c r="V36" s="6">
        <f>IF(V$3=TRUE,'FeedStuffs Data'!K31,0)</f>
        <v>0</v>
      </c>
      <c r="W36" s="6">
        <f>IF(W$3=TRUE,'FeedStuffs Data'!L31,0)</f>
        <v>0</v>
      </c>
      <c r="X36" s="6">
        <f>IF(X$3=TRUE,'FeedStuffs Data'!M31,0)</f>
        <v>0</v>
      </c>
      <c r="Y36" s="6">
        <f>IF(Y$3=TRUE,'FeedStuffs Data'!N31,0)</f>
        <v>0</v>
      </c>
      <c r="Z36" s="6">
        <f>IF(Z$3=TRUE,'FeedStuffs Data'!O31,0)</f>
        <v>0</v>
      </c>
      <c r="AA36" s="6">
        <f>IF(AA$3=TRUE,'FeedStuffs Data'!P31,0)</f>
        <v>0</v>
      </c>
      <c r="AB36" s="6">
        <f>IF(AB$3=TRUE,'FeedStuffs Data'!Q31,0)</f>
        <v>0</v>
      </c>
      <c r="AC36" s="6">
        <f>IF(AC$3=TRUE,'FeedStuffs Data'!R31,0)</f>
        <v>0</v>
      </c>
      <c r="AD36" s="6">
        <f>IF(AD$3=TRUE,'FeedStuffs Data'!S31,0)</f>
        <v>0</v>
      </c>
      <c r="AE36" s="6">
        <f>IF(AE$3=TRUE,'FeedStuffs Data'!T31,0)</f>
        <v>0</v>
      </c>
      <c r="AF36" s="6">
        <f>IF(AF$3=TRUE,'FeedStuffs Data'!U31,0)</f>
        <v>0</v>
      </c>
      <c r="AG36" s="6">
        <f>IF(AG$3=TRUE,'FeedStuffs Data'!V31,0)</f>
        <v>0</v>
      </c>
      <c r="AH36" s="6">
        <f>IF(AH$3=TRUE,'FeedStuffs Data'!W31,0)</f>
        <v>0</v>
      </c>
      <c r="AI36" s="6">
        <f>IF(AI$3=TRUE,'FeedStuffs Data'!X31,0)</f>
        <v>0</v>
      </c>
      <c r="AJ36" s="6">
        <f>IF(AJ$3=TRUE,'FeedStuffs Data'!Y31,0)</f>
        <v>0</v>
      </c>
      <c r="AK36" s="6">
        <f>IF(AK$3=TRUE,'FeedStuffs Data'!Z31,0)</f>
        <v>0</v>
      </c>
      <c r="AL36" s="6">
        <f>IF(AL$3=TRUE,'FeedStuffs Data'!AA31,0)</f>
        <v>0</v>
      </c>
      <c r="AM36" s="6">
        <f>IF(AM$3=TRUE,'FeedStuffs Data'!AB31,0)</f>
        <v>0</v>
      </c>
      <c r="AN36" s="6">
        <f>IF(AN$3=TRUE,'FeedStuffs Data'!AC31,0)</f>
        <v>0</v>
      </c>
      <c r="AO36" s="6">
        <f>IF(AO$3=TRUE,'FeedStuffs Data'!AD31,0)</f>
        <v>0</v>
      </c>
      <c r="AP36" s="6">
        <f>IF(AP$3=TRUE,'FeedStuffs Data'!AE31,0)</f>
        <v>5</v>
      </c>
      <c r="AQ36" s="6">
        <f>IF(AQ$3=TRUE,'FeedStuffs Data'!AF31,0)</f>
        <v>0</v>
      </c>
      <c r="AR36" s="6">
        <f>IF(AR$3=TRUE,'FeedStuffs Data'!AG31,0)</f>
        <v>0</v>
      </c>
      <c r="AS36" s="6">
        <f>IF(AS$3=TRUE,'FeedStuffs Data'!AH31,0)</f>
        <v>0</v>
      </c>
      <c r="AT36" s="6">
        <f>IF(AT$3=TRUE,'FeedStuffs Data'!AI31,0)</f>
        <v>0</v>
      </c>
      <c r="AU36" s="6">
        <f>IF(AU$3=TRUE,'FeedStuffs Data'!AJ31,0)</f>
        <v>0</v>
      </c>
      <c r="AV36" s="6">
        <f>IF(AV$3=TRUE,'FeedStuffs Data'!AK31,0)</f>
        <v>0</v>
      </c>
      <c r="AW36" s="6">
        <f>IF(AW$3=TRUE,'FeedStuffs Data'!AL31,0)</f>
        <v>0</v>
      </c>
      <c r="AX36" s="6">
        <f>IF(AX$3=TRUE,'FeedStuffs Data'!AM31,0)</f>
        <v>0</v>
      </c>
      <c r="AY36" s="6">
        <f>IF(AY$3=TRUE,'FeedStuffs Data'!AN31,0)</f>
        <v>0</v>
      </c>
      <c r="AZ36" s="6">
        <f>IF(AZ$3=TRUE,'FeedStuffs Data'!AO31,0)</f>
        <v>0</v>
      </c>
      <c r="BA36" s="6">
        <f>IF(BA$3=TRUE,'FeedStuffs Data'!AP31,0)</f>
        <v>0</v>
      </c>
      <c r="BB36" s="6">
        <f>IF(BB$3=TRUE,'FeedStuffs Data'!AQ31,0)</f>
        <v>0</v>
      </c>
      <c r="BC36" s="6">
        <f>IF(BC$3=TRUE,'FeedStuffs Data'!AR31,0)</f>
        <v>0</v>
      </c>
      <c r="BD36" s="6">
        <f>IF(BD$3=TRUE,'FeedStuffs Data'!AS31,0)</f>
        <v>0</v>
      </c>
      <c r="BE36" s="6">
        <f>IF(BE$3=TRUE,'FeedStuffs Data'!AT31,0)</f>
        <v>0</v>
      </c>
      <c r="BF36" s="6">
        <f>IF(BF$3=TRUE,'FeedStuffs Data'!AU31,0)</f>
        <v>0</v>
      </c>
      <c r="BG36" s="6">
        <f>IF(BG$3=TRUE,'FeedStuffs Data'!AV31,0)</f>
        <v>0</v>
      </c>
      <c r="BH36" s="5">
        <f ca="1">INDIRECT(ADDRESS(1,'Swine Data'!K36+13))/INDIRECT(ADDRESS(64,ROW(A33)+16))</f>
        <v>0</v>
      </c>
      <c r="BI36" s="5">
        <f ca="1">INDIRECT(ADDRESS(1,'Swine Data'!K36+13))</f>
        <v>0</v>
      </c>
      <c r="BJ36">
        <f>Solver!B89</f>
        <v>0</v>
      </c>
      <c r="BL36">
        <f t="shared" si="0"/>
        <v>0</v>
      </c>
      <c r="BM36">
        <f t="shared" si="4"/>
        <v>36</v>
      </c>
      <c r="BN36">
        <f t="shared" si="1"/>
        <v>0</v>
      </c>
      <c r="BO36">
        <f>LARGE(BN$4:BN$46,'Swine Data'!K36-3)</f>
        <v>0</v>
      </c>
      <c r="BQ36">
        <f t="shared" si="2"/>
        <v>0</v>
      </c>
      <c r="BR36">
        <f ca="1" t="shared" si="3"/>
        <v>0</v>
      </c>
    </row>
    <row r="37" spans="1:70" ht="12.75">
      <c r="A37" s="5">
        <f ca="1" t="shared" si="5"/>
      </c>
      <c r="B37" s="5">
        <f t="shared" si="9"/>
      </c>
      <c r="C37" s="18">
        <f t="shared" si="6"/>
      </c>
      <c r="D37">
        <f ca="1" t="shared" si="7"/>
      </c>
      <c r="G37" t="s">
        <v>47</v>
      </c>
      <c r="K37" s="6">
        <f>Solver!G37</f>
        <v>100</v>
      </c>
      <c r="L37" s="33">
        <f t="shared" si="13"/>
      </c>
      <c r="M37" s="6">
        <f>IF(Solver!K37=TRUE,Solver!G37,0)</f>
        <v>0</v>
      </c>
      <c r="N37" s="6"/>
      <c r="O37" s="18">
        <f t="shared" si="15"/>
        <v>81.20364386666591</v>
      </c>
      <c r="Q37" s="6">
        <f>IF(Q$3=TRUE,'FeedStuffs Data'!F32,0)</f>
        <v>0</v>
      </c>
      <c r="R37" s="6">
        <f>IF(R$3=TRUE,'FeedStuffs Data'!G32,0)</f>
        <v>73</v>
      </c>
      <c r="S37" s="6">
        <f>IF(S$3=TRUE,'FeedStuffs Data'!H32,0)</f>
        <v>0</v>
      </c>
      <c r="T37" s="6">
        <f>IF(T$3=TRUE,'FeedStuffs Data'!I32,0)</f>
        <v>0</v>
      </c>
      <c r="U37" s="6">
        <f>IF(U$3=TRUE,'FeedStuffs Data'!J32,0)</f>
        <v>0</v>
      </c>
      <c r="V37" s="6">
        <f>IF(V$3=TRUE,'FeedStuffs Data'!K32,0)</f>
        <v>0</v>
      </c>
      <c r="W37" s="6">
        <f>IF(W$3=TRUE,'FeedStuffs Data'!L32,0)</f>
        <v>0</v>
      </c>
      <c r="X37" s="6">
        <f>IF(X$3=TRUE,'FeedStuffs Data'!M32,0)</f>
        <v>0</v>
      </c>
      <c r="Y37" s="6">
        <f>IF(Y$3=TRUE,'FeedStuffs Data'!N32,0)</f>
        <v>33</v>
      </c>
      <c r="Z37" s="6">
        <f>IF(Z$3=TRUE,'FeedStuffs Data'!O32,0)</f>
        <v>0</v>
      </c>
      <c r="AA37" s="6">
        <f>IF(AA$3=TRUE,'FeedStuffs Data'!P32,0)</f>
        <v>229</v>
      </c>
      <c r="AB37" s="6">
        <f>IF(AB$3=TRUE,'FeedStuffs Data'!Q32,0)</f>
        <v>0</v>
      </c>
      <c r="AC37" s="6">
        <f>IF(AC$3=TRUE,'FeedStuffs Data'!R32,0)</f>
        <v>0</v>
      </c>
      <c r="AD37" s="6">
        <f>IF(AD$3=TRUE,'FeedStuffs Data'!S32,0)</f>
        <v>0</v>
      </c>
      <c r="AE37" s="6">
        <f>IF(AE$3=TRUE,'FeedStuffs Data'!T32,0)</f>
        <v>0</v>
      </c>
      <c r="AF37" s="6">
        <f>IF(AF$3=TRUE,'FeedStuffs Data'!U32,0)</f>
        <v>0</v>
      </c>
      <c r="AG37" s="6">
        <f>IF(AG$3=TRUE,'FeedStuffs Data'!V32,0)</f>
        <v>0</v>
      </c>
      <c r="AH37" s="6">
        <f>IF(AH$3=TRUE,'FeedStuffs Data'!W32,0)</f>
        <v>0</v>
      </c>
      <c r="AI37" s="6">
        <f>IF(AI$3=TRUE,'FeedStuffs Data'!X32,0)</f>
        <v>0</v>
      </c>
      <c r="AJ37" s="6">
        <f>IF(AJ$3=TRUE,'FeedStuffs Data'!Y32,0)</f>
        <v>140</v>
      </c>
      <c r="AK37" s="6">
        <f>IF(AK$3=TRUE,'FeedStuffs Data'!Z32,0)</f>
        <v>80</v>
      </c>
      <c r="AL37" s="6">
        <f>IF(AL$3=TRUE,'FeedStuffs Data'!AA32,0)</f>
        <v>0</v>
      </c>
      <c r="AM37" s="6">
        <f>IF(AM$3=TRUE,'FeedStuffs Data'!AB32,0)</f>
        <v>0</v>
      </c>
      <c r="AN37" s="6">
        <f>IF(AN$3=TRUE,'FeedStuffs Data'!AC32,0)</f>
        <v>29</v>
      </c>
      <c r="AO37" s="6">
        <f>IF(AO$3=TRUE,'FeedStuffs Data'!AD32,0)</f>
        <v>0</v>
      </c>
      <c r="AP37" s="6">
        <f>IF(AP$3=TRUE,'FeedStuffs Data'!AE32,0)</f>
        <v>2200</v>
      </c>
      <c r="AQ37" s="6">
        <f>IF(AQ$3=TRUE,'FeedStuffs Data'!AF32,0)</f>
        <v>0</v>
      </c>
      <c r="AR37" s="6">
        <f>IF(AR$3=TRUE,'FeedStuffs Data'!AG32,0)</f>
        <v>0</v>
      </c>
      <c r="AS37" s="6">
        <f>IF(AS$3=TRUE,'FeedStuffs Data'!AH32,0)</f>
        <v>0</v>
      </c>
      <c r="AT37" s="6">
        <f>IF(AT$3=TRUE,'FeedStuffs Data'!AI32,0)</f>
        <v>0</v>
      </c>
      <c r="AU37" s="6">
        <f>IF(AU$3=TRUE,'FeedStuffs Data'!AJ32,0)</f>
        <v>0</v>
      </c>
      <c r="AV37" s="6">
        <f>IF(AV$3=TRUE,'FeedStuffs Data'!AK32,0)</f>
        <v>0</v>
      </c>
      <c r="AW37" s="6">
        <f>IF(AW$3=TRUE,'FeedStuffs Data'!AL32,0)</f>
        <v>0</v>
      </c>
      <c r="AX37" s="6">
        <f>IF(AX$3=TRUE,'FeedStuffs Data'!AM32,0)</f>
        <v>0</v>
      </c>
      <c r="AY37" s="6">
        <f>IF(AY$3=TRUE,'FeedStuffs Data'!AN32,0)</f>
        <v>0</v>
      </c>
      <c r="AZ37" s="6">
        <f>IF(AZ$3=TRUE,'FeedStuffs Data'!AO32,0)</f>
        <v>0</v>
      </c>
      <c r="BA37" s="6">
        <f>IF(BA$3=TRUE,'FeedStuffs Data'!AP32,0)</f>
        <v>0</v>
      </c>
      <c r="BB37" s="6">
        <f>IF(BB$3=TRUE,'FeedStuffs Data'!AQ32,0)</f>
        <v>0</v>
      </c>
      <c r="BC37" s="6">
        <f>IF(BC$3=TRUE,'FeedStuffs Data'!AR32,0)</f>
        <v>0</v>
      </c>
      <c r="BD37" s="6">
        <f>IF(BD$3=TRUE,'FeedStuffs Data'!AS32,0)</f>
        <v>0</v>
      </c>
      <c r="BE37" s="6">
        <f>IF(BE$3=TRUE,'FeedStuffs Data'!AT32,0)</f>
        <v>0</v>
      </c>
      <c r="BF37" s="6">
        <f>IF(BF$3=TRUE,'FeedStuffs Data'!AU32,0)</f>
        <v>0</v>
      </c>
      <c r="BG37" s="6">
        <f>IF(BG$3=TRUE,'FeedStuffs Data'!AV32,0)</f>
        <v>0</v>
      </c>
      <c r="BH37" s="5">
        <f ca="1">INDIRECT(ADDRESS(1,'Swine Data'!K37+13))/INDIRECT(ADDRESS(64,ROW(A34)+16))</f>
        <v>0</v>
      </c>
      <c r="BI37" s="5">
        <f ca="1">INDIRECT(ADDRESS(1,'Swine Data'!K37+13))</f>
        <v>0</v>
      </c>
      <c r="BJ37">
        <f>Solver!B90</f>
        <v>0</v>
      </c>
      <c r="BL37">
        <f t="shared" si="0"/>
        <v>0</v>
      </c>
      <c r="BM37">
        <f t="shared" si="4"/>
        <v>37</v>
      </c>
      <c r="BN37">
        <f t="shared" si="1"/>
        <v>0</v>
      </c>
      <c r="BO37">
        <f>LARGE(BN$4:BN$46,'Swine Data'!K37-3)</f>
        <v>0</v>
      </c>
      <c r="BQ37">
        <f t="shared" si="2"/>
        <v>0</v>
      </c>
      <c r="BR37">
        <f ca="1" t="shared" si="3"/>
        <v>0</v>
      </c>
    </row>
    <row r="38" spans="1:70" ht="12.75">
      <c r="A38" s="5">
        <f ca="1" t="shared" si="5"/>
      </c>
      <c r="B38" s="5">
        <f t="shared" si="9"/>
      </c>
      <c r="C38" s="18">
        <f t="shared" si="6"/>
      </c>
      <c r="D38">
        <f ca="1" t="shared" si="7"/>
      </c>
      <c r="G38" t="s">
        <v>48</v>
      </c>
      <c r="K38" s="6">
        <f>Solver!G38</f>
        <v>4</v>
      </c>
      <c r="L38" s="33">
        <f t="shared" si="13"/>
      </c>
      <c r="M38" s="6">
        <f>IF(Solver!K38=TRUE,Solver!G38,0)</f>
        <v>0</v>
      </c>
      <c r="N38" s="6"/>
      <c r="O38" s="18">
        <f t="shared" si="15"/>
        <v>15.107554314877326</v>
      </c>
      <c r="Q38" s="6">
        <f>IF(Q$3=TRUE,'FeedStuffs Data'!F33,0)</f>
        <v>0</v>
      </c>
      <c r="R38" s="6">
        <f>IF(R$3=TRUE,'FeedStuffs Data'!G33,0)</f>
        <v>16</v>
      </c>
      <c r="S38" s="6">
        <f>IF(S$3=TRUE,'FeedStuffs Data'!H33,0)</f>
        <v>0</v>
      </c>
      <c r="T38" s="6">
        <f>IF(T$3=TRUE,'FeedStuffs Data'!I33,0)</f>
        <v>0</v>
      </c>
      <c r="U38" s="6">
        <f>IF(U$3=TRUE,'FeedStuffs Data'!J33,0)</f>
        <v>0</v>
      </c>
      <c r="V38" s="6">
        <f>IF(V$3=TRUE,'FeedStuffs Data'!K33,0)</f>
        <v>0</v>
      </c>
      <c r="W38" s="6">
        <f>IF(W$3=TRUE,'FeedStuffs Data'!L33,0)</f>
        <v>0</v>
      </c>
      <c r="X38" s="6">
        <f>IF(X$3=TRUE,'FeedStuffs Data'!M33,0)</f>
        <v>0</v>
      </c>
      <c r="Y38" s="6">
        <f>IF(Y$3=TRUE,'FeedStuffs Data'!N33,0)</f>
        <v>5.7</v>
      </c>
      <c r="Z38" s="6">
        <f>IF(Z$3=TRUE,'FeedStuffs Data'!O33,0)</f>
        <v>0</v>
      </c>
      <c r="AA38" s="6">
        <f>IF(AA$3=TRUE,'FeedStuffs Data'!P33,0)</f>
        <v>6.3</v>
      </c>
      <c r="AB38" s="6">
        <f>IF(AB$3=TRUE,'FeedStuffs Data'!Q33,0)</f>
        <v>0</v>
      </c>
      <c r="AC38" s="6">
        <f>IF(AC$3=TRUE,'FeedStuffs Data'!R33,0)</f>
        <v>0</v>
      </c>
      <c r="AD38" s="6">
        <f>IF(AD$3=TRUE,'FeedStuffs Data'!S33,0)</f>
        <v>0</v>
      </c>
      <c r="AE38" s="6">
        <f>IF(AE$3=TRUE,'FeedStuffs Data'!T33,0)</f>
        <v>0</v>
      </c>
      <c r="AF38" s="6">
        <f>IF(AF$3=TRUE,'FeedStuffs Data'!U33,0)</f>
        <v>0</v>
      </c>
      <c r="AG38" s="6">
        <f>IF(AG$3=TRUE,'FeedStuffs Data'!V33,0)</f>
        <v>0</v>
      </c>
      <c r="AH38" s="6">
        <f>IF(AH$3=TRUE,'FeedStuffs Data'!W33,0)</f>
        <v>0</v>
      </c>
      <c r="AI38" s="6">
        <f>IF(AI$3=TRUE,'FeedStuffs Data'!X33,0)</f>
        <v>0</v>
      </c>
      <c r="AJ38" s="6">
        <f>IF(AJ$3=TRUE,'FeedStuffs Data'!Y33,0)</f>
        <v>30.6</v>
      </c>
      <c r="AK38" s="6">
        <f>IF(AK$3=TRUE,'FeedStuffs Data'!Z33,0)</f>
        <v>30</v>
      </c>
      <c r="AL38" s="6">
        <f>IF(AL$3=TRUE,'FeedStuffs Data'!AA33,0)</f>
        <v>0</v>
      </c>
      <c r="AM38" s="6">
        <f>IF(AM$3=TRUE,'FeedStuffs Data'!AB33,0)</f>
        <v>0</v>
      </c>
      <c r="AN38" s="6">
        <f>IF(AN$3=TRUE,'FeedStuffs Data'!AC33,0)</f>
        <v>33.4</v>
      </c>
      <c r="AO38" s="6">
        <f>IF(AO$3=TRUE,'FeedStuffs Data'!AD33,0)</f>
        <v>0</v>
      </c>
      <c r="AP38" s="6">
        <f>IF(AP$3=TRUE,'FeedStuffs Data'!AE33,0)</f>
        <v>375</v>
      </c>
      <c r="AQ38" s="6">
        <f>IF(AQ$3=TRUE,'FeedStuffs Data'!AF33,0)</f>
        <v>0</v>
      </c>
      <c r="AR38" s="6">
        <f>IF(AR$3=TRUE,'FeedStuffs Data'!AG33,0)</f>
        <v>0</v>
      </c>
      <c r="AS38" s="6">
        <f>IF(AS$3=TRUE,'FeedStuffs Data'!AH33,0)</f>
        <v>0</v>
      </c>
      <c r="AT38" s="6">
        <f>IF(AT$3=TRUE,'FeedStuffs Data'!AI33,0)</f>
        <v>0</v>
      </c>
      <c r="AU38" s="6">
        <f>IF(AU$3=TRUE,'FeedStuffs Data'!AJ33,0)</f>
        <v>0</v>
      </c>
      <c r="AV38" s="6">
        <f>IF(AV$3=TRUE,'FeedStuffs Data'!AK33,0)</f>
        <v>0</v>
      </c>
      <c r="AW38" s="6">
        <f>IF(AW$3=TRUE,'FeedStuffs Data'!AL33,0)</f>
        <v>0</v>
      </c>
      <c r="AX38" s="6">
        <f>IF(AX$3=TRUE,'FeedStuffs Data'!AM33,0)</f>
        <v>0</v>
      </c>
      <c r="AY38" s="6">
        <f>IF(AY$3=TRUE,'FeedStuffs Data'!AN33,0)</f>
        <v>0</v>
      </c>
      <c r="AZ38" s="6">
        <f>IF(AZ$3=TRUE,'FeedStuffs Data'!AO33,0)</f>
        <v>0</v>
      </c>
      <c r="BA38" s="6">
        <f>IF(BA$3=TRUE,'FeedStuffs Data'!AP33,0)</f>
        <v>0</v>
      </c>
      <c r="BB38" s="6">
        <f>IF(BB$3=TRUE,'FeedStuffs Data'!AQ33,0)</f>
        <v>0</v>
      </c>
      <c r="BC38" s="6">
        <f>IF(BC$3=TRUE,'FeedStuffs Data'!AR33,0)</f>
        <v>0</v>
      </c>
      <c r="BD38" s="6">
        <f>IF(BD$3=TRUE,'FeedStuffs Data'!AS33,0)</f>
        <v>0</v>
      </c>
      <c r="BE38" s="6">
        <f>IF(BE$3=TRUE,'FeedStuffs Data'!AT33,0)</f>
        <v>0</v>
      </c>
      <c r="BF38" s="6">
        <f>IF(BF$3=TRUE,'FeedStuffs Data'!AU33,0)</f>
        <v>0</v>
      </c>
      <c r="BG38" s="6">
        <f>IF(BG$3=TRUE,'FeedStuffs Data'!AV33,0)</f>
        <v>0</v>
      </c>
      <c r="BH38" s="5">
        <f ca="1">INDIRECT(ADDRESS(1,'Swine Data'!K38+13))/INDIRECT(ADDRESS(64,ROW(A35)+16))</f>
        <v>0</v>
      </c>
      <c r="BI38" s="5">
        <f ca="1">INDIRECT(ADDRESS(1,'Swine Data'!K38+13))</f>
        <v>0</v>
      </c>
      <c r="BJ38">
        <f>Solver!B91</f>
        <v>0</v>
      </c>
      <c r="BL38">
        <f t="shared" si="0"/>
        <v>0</v>
      </c>
      <c r="BM38">
        <f t="shared" si="4"/>
        <v>38</v>
      </c>
      <c r="BN38">
        <f t="shared" si="1"/>
        <v>0</v>
      </c>
      <c r="BO38">
        <f>LARGE(BN$4:BN$46,'Swine Data'!K38-3)</f>
        <v>0</v>
      </c>
      <c r="BQ38">
        <f t="shared" si="2"/>
        <v>0</v>
      </c>
      <c r="BR38">
        <f ca="1" t="shared" si="3"/>
        <v>0</v>
      </c>
    </row>
    <row r="39" spans="1:70" ht="12.75">
      <c r="A39" s="5">
        <f ca="1" t="shared" si="5"/>
      </c>
      <c r="B39" s="5">
        <f t="shared" si="9"/>
      </c>
      <c r="C39" s="18">
        <f t="shared" si="6"/>
      </c>
      <c r="D39">
        <f ca="1" t="shared" si="7"/>
      </c>
      <c r="G39" t="s">
        <v>49</v>
      </c>
      <c r="K39" s="6">
        <f>Solver!G39</f>
        <v>0.3</v>
      </c>
      <c r="L39" s="33">
        <f t="shared" si="13"/>
      </c>
      <c r="M39" s="6">
        <f>IF(Solver!K39=TRUE,Solver!G39,0)</f>
        <v>0</v>
      </c>
      <c r="N39" s="6"/>
      <c r="O39" s="18">
        <f t="shared" si="15"/>
        <v>0.2439236605537627</v>
      </c>
      <c r="Q39" s="6">
        <f>IF(Q$3=TRUE,'FeedStuffs Data'!F34,0)</f>
        <v>0</v>
      </c>
      <c r="R39" s="6">
        <f>IF(R$3=TRUE,'FeedStuffs Data'!G34,0)</f>
        <v>0.16</v>
      </c>
      <c r="S39" s="6">
        <f>IF(S$3=TRUE,'FeedStuffs Data'!H34,0)</f>
        <v>0</v>
      </c>
      <c r="T39" s="6">
        <f>IF(T$3=TRUE,'FeedStuffs Data'!I34,0)</f>
        <v>0</v>
      </c>
      <c r="U39" s="6">
        <f>IF(U$3=TRUE,'FeedStuffs Data'!J34,0)</f>
        <v>0</v>
      </c>
      <c r="V39" s="6">
        <f>IF(V$3=TRUE,'FeedStuffs Data'!K34,0)</f>
        <v>0</v>
      </c>
      <c r="W39" s="6">
        <f>IF(W$3=TRUE,'FeedStuffs Data'!L34,0)</f>
        <v>0</v>
      </c>
      <c r="X39" s="6">
        <f>IF(X$3=TRUE,'FeedStuffs Data'!M34,0)</f>
        <v>0</v>
      </c>
      <c r="Y39" s="6">
        <f>IF(Y$3=TRUE,'FeedStuffs Data'!N34,0)</f>
        <v>0.07</v>
      </c>
      <c r="Z39" s="6">
        <f>IF(Z$3=TRUE,'FeedStuffs Data'!O34,0)</f>
        <v>0</v>
      </c>
      <c r="AA39" s="6">
        <f>IF(AA$3=TRUE,'FeedStuffs Data'!P34,0)</f>
        <v>0.83</v>
      </c>
      <c r="AB39" s="6">
        <f>IF(AB$3=TRUE,'FeedStuffs Data'!Q34,0)</f>
        <v>0</v>
      </c>
      <c r="AC39" s="6">
        <f>IF(AC$3=TRUE,'FeedStuffs Data'!R34,0)</f>
        <v>0</v>
      </c>
      <c r="AD39" s="6">
        <f>IF(AD$3=TRUE,'FeedStuffs Data'!S34,0)</f>
        <v>0</v>
      </c>
      <c r="AE39" s="6">
        <f>IF(AE$3=TRUE,'FeedStuffs Data'!T34,0)</f>
        <v>0</v>
      </c>
      <c r="AF39" s="6">
        <f>IF(AF$3=TRUE,'FeedStuffs Data'!U34,0)</f>
        <v>0</v>
      </c>
      <c r="AG39" s="6">
        <f>IF(AG$3=TRUE,'FeedStuffs Data'!V34,0)</f>
        <v>0</v>
      </c>
      <c r="AH39" s="6">
        <f>IF(AH$3=TRUE,'FeedStuffs Data'!W34,0)</f>
        <v>0</v>
      </c>
      <c r="AI39" s="6">
        <f>IF(AI$3=TRUE,'FeedStuffs Data'!X34,0)</f>
        <v>0</v>
      </c>
      <c r="AJ39" s="6">
        <f>IF(AJ$3=TRUE,'FeedStuffs Data'!Y34,0)</f>
        <v>0.1</v>
      </c>
      <c r="AK39" s="6">
        <f>IF(AK$3=TRUE,'FeedStuffs Data'!Z34,0)</f>
        <v>0.11</v>
      </c>
      <c r="AL39" s="6">
        <f>IF(AL$3=TRUE,'FeedStuffs Data'!AA34,0)</f>
        <v>0</v>
      </c>
      <c r="AM39" s="6">
        <f>IF(AM$3=TRUE,'FeedStuffs Data'!AB34,0)</f>
        <v>0</v>
      </c>
      <c r="AN39" s="6">
        <f>IF(AN$3=TRUE,'FeedStuffs Data'!AC34,0)</f>
        <v>0.04</v>
      </c>
      <c r="AO39" s="6">
        <f>IF(AO$3=TRUE,'FeedStuffs Data'!AD34,0)</f>
        <v>0</v>
      </c>
      <c r="AP39" s="6">
        <f>IF(AP$3=TRUE,'FeedStuffs Data'!AE34,0)</f>
        <v>10.1</v>
      </c>
      <c r="AQ39" s="6">
        <f>IF(AQ$3=TRUE,'FeedStuffs Data'!AF34,0)</f>
        <v>0</v>
      </c>
      <c r="AR39" s="6">
        <f>IF(AR$3=TRUE,'FeedStuffs Data'!AG34,0)</f>
        <v>0</v>
      </c>
      <c r="AS39" s="6">
        <f>IF(AS$3=TRUE,'FeedStuffs Data'!AH34,0)</f>
        <v>0</v>
      </c>
      <c r="AT39" s="6">
        <f>IF(AT$3=TRUE,'FeedStuffs Data'!AI34,0)</f>
        <v>0</v>
      </c>
      <c r="AU39" s="6">
        <f>IF(AU$3=TRUE,'FeedStuffs Data'!AJ34,0)</f>
        <v>0</v>
      </c>
      <c r="AV39" s="6">
        <f>IF(AV$3=TRUE,'FeedStuffs Data'!AK34,0)</f>
        <v>0</v>
      </c>
      <c r="AW39" s="6">
        <f>IF(AW$3=TRUE,'FeedStuffs Data'!AL34,0)</f>
        <v>0</v>
      </c>
      <c r="AX39" s="6">
        <f>IF(AX$3=TRUE,'FeedStuffs Data'!AM34,0)</f>
        <v>0</v>
      </c>
      <c r="AY39" s="6">
        <f>IF(AY$3=TRUE,'FeedStuffs Data'!AN34,0)</f>
        <v>0</v>
      </c>
      <c r="AZ39" s="6">
        <f>IF(AZ$3=TRUE,'FeedStuffs Data'!AO34,0)</f>
        <v>0</v>
      </c>
      <c r="BA39" s="6">
        <f>IF(BA$3=TRUE,'FeedStuffs Data'!AP34,0)</f>
        <v>0</v>
      </c>
      <c r="BB39" s="6">
        <f>IF(BB$3=TRUE,'FeedStuffs Data'!AQ34,0)</f>
        <v>0</v>
      </c>
      <c r="BC39" s="6">
        <f>IF(BC$3=TRUE,'FeedStuffs Data'!AR34,0)</f>
        <v>0</v>
      </c>
      <c r="BD39" s="6">
        <f>IF(BD$3=TRUE,'FeedStuffs Data'!AS34,0)</f>
        <v>0</v>
      </c>
      <c r="BE39" s="6">
        <f>IF(BE$3=TRUE,'FeedStuffs Data'!AT34,0)</f>
        <v>0</v>
      </c>
      <c r="BF39" s="6">
        <f>IF(BF$3=TRUE,'FeedStuffs Data'!AU34,0)</f>
        <v>0</v>
      </c>
      <c r="BG39" s="6">
        <f>IF(BG$3=TRUE,'FeedStuffs Data'!AV34,0)</f>
        <v>0</v>
      </c>
      <c r="BH39" s="5">
        <f ca="1">INDIRECT(ADDRESS(1,'Swine Data'!K39+13))/INDIRECT(ADDRESS(64,ROW(A36)+16))</f>
        <v>0</v>
      </c>
      <c r="BI39" s="5">
        <f ca="1">INDIRECT(ADDRESS(1,'Swine Data'!K39+13))</f>
        <v>0</v>
      </c>
      <c r="BJ39">
        <f>Solver!B92</f>
        <v>0</v>
      </c>
      <c r="BL39">
        <f t="shared" si="0"/>
        <v>0</v>
      </c>
      <c r="BM39">
        <f t="shared" si="4"/>
        <v>39</v>
      </c>
      <c r="BN39">
        <f t="shared" si="1"/>
        <v>0</v>
      </c>
      <c r="BO39">
        <f>LARGE(BN$4:BN$46,'Swine Data'!K39-3)</f>
        <v>0</v>
      </c>
      <c r="BQ39">
        <f t="shared" si="2"/>
        <v>0</v>
      </c>
      <c r="BR39">
        <f ca="1" t="shared" si="3"/>
        <v>0</v>
      </c>
    </row>
    <row r="40" spans="1:70" ht="12.75">
      <c r="A40" s="5">
        <f ca="1" t="shared" si="5"/>
      </c>
      <c r="B40" s="5">
        <f t="shared" si="9"/>
      </c>
      <c r="C40" s="18">
        <f t="shared" si="6"/>
      </c>
      <c r="D40">
        <f ca="1" t="shared" si="7"/>
      </c>
      <c r="G40" t="s">
        <v>50</v>
      </c>
      <c r="K40" s="6">
        <f>Solver!G40</f>
        <v>100</v>
      </c>
      <c r="L40" s="33">
        <f t="shared" si="13"/>
      </c>
      <c r="M40" s="6">
        <f>IF(Solver!K40=TRUE,Solver!G40,0)</f>
        <v>0</v>
      </c>
      <c r="N40" s="6"/>
      <c r="O40" s="18">
        <f t="shared" si="15"/>
        <v>76.21426839304951</v>
      </c>
      <c r="Q40" s="6">
        <f>IF(Q$3=TRUE,'FeedStuffs Data'!F35,0)</f>
        <v>0</v>
      </c>
      <c r="R40" s="6">
        <f>IF(R$3=TRUE,'FeedStuffs Data'!G35,0)</f>
        <v>17</v>
      </c>
      <c r="S40" s="6">
        <f>IF(S$3=TRUE,'FeedStuffs Data'!H35,0)</f>
        <v>0</v>
      </c>
      <c r="T40" s="6">
        <f>IF(T$3=TRUE,'FeedStuffs Data'!I35,0)</f>
        <v>0</v>
      </c>
      <c r="U40" s="6">
        <f>IF(U$3=TRUE,'FeedStuffs Data'!J35,0)</f>
        <v>0</v>
      </c>
      <c r="V40" s="6">
        <f>IF(V$3=TRUE,'FeedStuffs Data'!K35,0)</f>
        <v>0</v>
      </c>
      <c r="W40" s="6">
        <f>IF(W$3=TRUE,'FeedStuffs Data'!L35,0)</f>
        <v>0</v>
      </c>
      <c r="X40" s="6">
        <f>IF(X$3=TRUE,'FeedStuffs Data'!M35,0)</f>
        <v>0</v>
      </c>
      <c r="Y40" s="6">
        <f>IF(Y$3=TRUE,'FeedStuffs Data'!N35,0)</f>
        <v>19</v>
      </c>
      <c r="Z40" s="6">
        <f>IF(Z$3=TRUE,'FeedStuffs Data'!O35,0)</f>
        <v>0</v>
      </c>
      <c r="AA40" s="6">
        <f>IF(AA$3=TRUE,'FeedStuffs Data'!P35,0)</f>
        <v>31</v>
      </c>
      <c r="AB40" s="6">
        <f>IF(AB$3=TRUE,'FeedStuffs Data'!Q35,0)</f>
        <v>0</v>
      </c>
      <c r="AC40" s="6">
        <f>IF(AC$3=TRUE,'FeedStuffs Data'!R35,0)</f>
        <v>0</v>
      </c>
      <c r="AD40" s="6">
        <f>IF(AD$3=TRUE,'FeedStuffs Data'!S35,0)</f>
        <v>0</v>
      </c>
      <c r="AE40" s="6">
        <f>IF(AE$3=TRUE,'FeedStuffs Data'!T35,0)</f>
        <v>0</v>
      </c>
      <c r="AF40" s="6">
        <f>IF(AF$3=TRUE,'FeedStuffs Data'!U35,0)</f>
        <v>0</v>
      </c>
      <c r="AG40" s="6">
        <f>IF(AG$3=TRUE,'FeedStuffs Data'!V35,0)</f>
        <v>0</v>
      </c>
      <c r="AH40" s="6">
        <f>IF(AH$3=TRUE,'FeedStuffs Data'!W35,0)</f>
        <v>0</v>
      </c>
      <c r="AI40" s="6">
        <f>IF(AI$3=TRUE,'FeedStuffs Data'!X35,0)</f>
        <v>0</v>
      </c>
      <c r="AJ40" s="6">
        <f>IF(AJ$3=TRUE,'FeedStuffs Data'!Y35,0)</f>
        <v>52</v>
      </c>
      <c r="AK40" s="6">
        <f>IF(AK$3=TRUE,'FeedStuffs Data'!Z35,0)</f>
        <v>16</v>
      </c>
      <c r="AL40" s="6">
        <f>IF(AL$3=TRUE,'FeedStuffs Data'!AA35,0)</f>
        <v>0</v>
      </c>
      <c r="AM40" s="6">
        <f>IF(AM$3=TRUE,'FeedStuffs Data'!AB35,0)</f>
        <v>0</v>
      </c>
      <c r="AN40" s="6">
        <f>IF(AN$3=TRUE,'FeedStuffs Data'!AC35,0)</f>
        <v>42</v>
      </c>
      <c r="AO40" s="6">
        <f>IF(AO$3=TRUE,'FeedStuffs Data'!AD35,0)</f>
        <v>0</v>
      </c>
      <c r="AP40" s="6">
        <f>IF(AP$3=TRUE,'FeedStuffs Data'!AE35,0)</f>
        <v>3015</v>
      </c>
      <c r="AQ40" s="6">
        <f>IF(AQ$3=TRUE,'FeedStuffs Data'!AF35,0)</f>
        <v>0</v>
      </c>
      <c r="AR40" s="6">
        <f>IF(AR$3=TRUE,'FeedStuffs Data'!AG35,0)</f>
        <v>0</v>
      </c>
      <c r="AS40" s="6">
        <f>IF(AS$3=TRUE,'FeedStuffs Data'!AH35,0)</f>
        <v>0</v>
      </c>
      <c r="AT40" s="6">
        <f>IF(AT$3=TRUE,'FeedStuffs Data'!AI35,0)</f>
        <v>0</v>
      </c>
      <c r="AU40" s="6">
        <f>IF(AU$3=TRUE,'FeedStuffs Data'!AJ35,0)</f>
        <v>0</v>
      </c>
      <c r="AV40" s="6">
        <f>IF(AV$3=TRUE,'FeedStuffs Data'!AK35,0)</f>
        <v>0</v>
      </c>
      <c r="AW40" s="6">
        <f>IF(AW$3=TRUE,'FeedStuffs Data'!AL35,0)</f>
        <v>0</v>
      </c>
      <c r="AX40" s="6">
        <f>IF(AX$3=TRUE,'FeedStuffs Data'!AM35,0)</f>
        <v>0</v>
      </c>
      <c r="AY40" s="6">
        <f>IF(AY$3=TRUE,'FeedStuffs Data'!AN35,0)</f>
        <v>0</v>
      </c>
      <c r="AZ40" s="6">
        <f>IF(AZ$3=TRUE,'FeedStuffs Data'!AO35,0)</f>
        <v>0</v>
      </c>
      <c r="BA40" s="6">
        <f>IF(BA$3=TRUE,'FeedStuffs Data'!AP35,0)</f>
        <v>0</v>
      </c>
      <c r="BB40" s="6">
        <f>IF(BB$3=TRUE,'FeedStuffs Data'!AQ35,0)</f>
        <v>0</v>
      </c>
      <c r="BC40" s="6">
        <f>IF(BC$3=TRUE,'FeedStuffs Data'!AR35,0)</f>
        <v>0</v>
      </c>
      <c r="BD40" s="6">
        <f>IF(BD$3=TRUE,'FeedStuffs Data'!AS35,0)</f>
        <v>0</v>
      </c>
      <c r="BE40" s="6">
        <f>IF(BE$3=TRUE,'FeedStuffs Data'!AT35,0)</f>
        <v>0</v>
      </c>
      <c r="BF40" s="6">
        <f>IF(BF$3=TRUE,'FeedStuffs Data'!AU35,0)</f>
        <v>0</v>
      </c>
      <c r="BG40" s="6">
        <f>IF(BG$3=TRUE,'FeedStuffs Data'!AV35,0)</f>
        <v>0</v>
      </c>
      <c r="BH40" s="5">
        <f ca="1">INDIRECT(ADDRESS(1,'Swine Data'!K40+13))/INDIRECT(ADDRESS(64,ROW(A37)+16))</f>
        <v>0</v>
      </c>
      <c r="BI40" s="5">
        <f ca="1">INDIRECT(ADDRESS(1,'Swine Data'!K40+13))</f>
        <v>0</v>
      </c>
      <c r="BJ40">
        <f>Solver!B93</f>
        <v>0</v>
      </c>
      <c r="BL40">
        <f t="shared" si="0"/>
        <v>0</v>
      </c>
      <c r="BM40">
        <f t="shared" si="4"/>
        <v>40</v>
      </c>
      <c r="BN40">
        <f t="shared" si="1"/>
        <v>0</v>
      </c>
      <c r="BO40">
        <f>LARGE(BN$4:BN$46,'Swine Data'!K40-3)</f>
        <v>0</v>
      </c>
      <c r="BQ40">
        <f t="shared" si="2"/>
        <v>0</v>
      </c>
      <c r="BR40">
        <f ca="1" t="shared" si="3"/>
        <v>0</v>
      </c>
    </row>
    <row r="41" spans="1:70" ht="12.75">
      <c r="A41" s="5">
        <f ca="1" t="shared" si="5"/>
      </c>
      <c r="B41" s="5">
        <f t="shared" si="9"/>
      </c>
      <c r="C41" s="18">
        <f t="shared" si="6"/>
      </c>
      <c r="D41">
        <f ca="1" t="shared" si="7"/>
      </c>
      <c r="F41" t="s">
        <v>51</v>
      </c>
      <c r="BH41" s="5">
        <f ca="1">INDIRECT(ADDRESS(1,'Swine Data'!K41+13))/INDIRECT(ADDRESS(64,ROW(A38)+16))</f>
        <v>0</v>
      </c>
      <c r="BI41" s="5">
        <f ca="1">INDIRECT(ADDRESS(1,'Swine Data'!K41+13))</f>
        <v>0</v>
      </c>
      <c r="BJ41">
        <f>Solver!B94</f>
        <v>0</v>
      </c>
      <c r="BL41">
        <f t="shared" si="0"/>
        <v>0</v>
      </c>
      <c r="BM41">
        <f t="shared" si="4"/>
        <v>41</v>
      </c>
      <c r="BN41">
        <f t="shared" si="1"/>
        <v>0</v>
      </c>
      <c r="BO41">
        <f>LARGE(BN$4:BN$46,'Swine Data'!K41-3)</f>
        <v>0</v>
      </c>
      <c r="BQ41">
        <f t="shared" si="2"/>
        <v>0</v>
      </c>
      <c r="BR41">
        <f ca="1" t="shared" si="3"/>
        <v>0</v>
      </c>
    </row>
    <row r="42" spans="1:70" ht="12.75">
      <c r="A42" s="5">
        <f ca="1" t="shared" si="5"/>
      </c>
      <c r="B42" s="5">
        <f t="shared" si="9"/>
      </c>
      <c r="C42" s="18">
        <f t="shared" si="6"/>
      </c>
      <c r="D42">
        <f ca="1" t="shared" si="7"/>
      </c>
      <c r="G42" t="s">
        <v>52</v>
      </c>
      <c r="K42" s="6">
        <f>Solver!G42</f>
        <v>2200</v>
      </c>
      <c r="L42" s="33">
        <f aca="true" t="shared" si="16" ref="L42:L54">IF(M42&gt;0,"*","")</f>
      </c>
      <c r="M42" s="6">
        <f>IF(Solver!K42=TRUE,Solver!G42,0)</f>
        <v>0</v>
      </c>
      <c r="N42" s="6"/>
      <c r="O42" s="18">
        <f>SUMPRODUCT(Q42:BG42,Q$1:BG$1)*K$4/1000</f>
        <v>471.69550300262847</v>
      </c>
      <c r="Q42" s="6">
        <f>IF(Q$3=TRUE,'FeedStuffs Data'!F37,0)</f>
        <v>0</v>
      </c>
      <c r="R42" s="6">
        <f>IF(R$3=TRUE,'FeedStuffs Data'!G37,0)</f>
        <v>0</v>
      </c>
      <c r="S42" s="6">
        <f>IF(S$3=TRUE,'FeedStuffs Data'!H37,0)</f>
        <v>0</v>
      </c>
      <c r="T42" s="6">
        <f>IF(T$3=TRUE,'FeedStuffs Data'!I37,0)</f>
        <v>0</v>
      </c>
      <c r="U42" s="6">
        <f>IF(U$3=TRUE,'FeedStuffs Data'!J37,0)</f>
        <v>0</v>
      </c>
      <c r="V42" s="6">
        <f>IF(V$3=TRUE,'FeedStuffs Data'!K37,0)</f>
        <v>0</v>
      </c>
      <c r="W42" s="6">
        <f>IF(W$3=TRUE,'FeedStuffs Data'!L37,0)</f>
        <v>0</v>
      </c>
      <c r="X42" s="6">
        <f>IF(X$3=TRUE,'FeedStuffs Data'!M37,0)</f>
        <v>0</v>
      </c>
      <c r="Y42" s="6">
        <f>IF(Y$3=TRUE,'FeedStuffs Data'!N37,0)</f>
        <v>0</v>
      </c>
      <c r="Z42" s="6">
        <f>IF(Z$3=TRUE,'FeedStuffs Data'!O37,0)</f>
        <v>0</v>
      </c>
      <c r="AA42" s="6">
        <f>IF(AA$3=TRUE,'FeedStuffs Data'!P37,0)</f>
        <v>0</v>
      </c>
      <c r="AB42" s="6">
        <f>IF(AB$3=TRUE,'FeedStuffs Data'!Q37,0)</f>
        <v>0</v>
      </c>
      <c r="AC42" s="6">
        <f>IF(AC$3=TRUE,'FeedStuffs Data'!R37,0)</f>
        <v>0</v>
      </c>
      <c r="AD42" s="6">
        <f>IF(AD$3=TRUE,'FeedStuffs Data'!S37,0)</f>
        <v>0</v>
      </c>
      <c r="AE42" s="6">
        <f>IF(AE$3=TRUE,'FeedStuffs Data'!T37,0)</f>
        <v>0</v>
      </c>
      <c r="AF42" s="6">
        <f>IF(AF$3=TRUE,'FeedStuffs Data'!U37,0)</f>
        <v>0</v>
      </c>
      <c r="AG42" s="6">
        <f>IF(AG$3=TRUE,'FeedStuffs Data'!V37,0)</f>
        <v>0</v>
      </c>
      <c r="AH42" s="6">
        <f>IF(AH$3=TRUE,'FeedStuffs Data'!W37,0)</f>
        <v>0</v>
      </c>
      <c r="AI42" s="6">
        <f>IF(AI$3=TRUE,'FeedStuffs Data'!X37,0)</f>
        <v>0</v>
      </c>
      <c r="AJ42" s="6">
        <f>IF(AJ$3=TRUE,'FeedStuffs Data'!Y37,0)</f>
        <v>0</v>
      </c>
      <c r="AK42" s="6">
        <f>IF(AK$3=TRUE,'FeedStuffs Data'!Z37,0)</f>
        <v>0</v>
      </c>
      <c r="AL42" s="6">
        <f>IF(AL$3=TRUE,'FeedStuffs Data'!AA37,0)</f>
        <v>0</v>
      </c>
      <c r="AM42" s="6">
        <f>IF(AM$3=TRUE,'FeedStuffs Data'!AB37,0)</f>
        <v>0</v>
      </c>
      <c r="AN42" s="6">
        <f>IF(AN$3=TRUE,'FeedStuffs Data'!AC37,0)</f>
        <v>0</v>
      </c>
      <c r="AO42" s="6">
        <f>IF(AO$3=TRUE,'FeedStuffs Data'!AD37,0)</f>
        <v>0</v>
      </c>
      <c r="AP42" s="6">
        <f>IF(AP$3=TRUE,'FeedStuffs Data'!AE37,0)</f>
        <v>23750</v>
      </c>
      <c r="AQ42" s="6">
        <f>IF(AQ$3=TRUE,'FeedStuffs Data'!AF37,0)</f>
        <v>0</v>
      </c>
      <c r="AR42" s="6">
        <f>IF(AR$3=TRUE,'FeedStuffs Data'!AG37,0)</f>
        <v>0</v>
      </c>
      <c r="AS42" s="6">
        <f>IF(AS$3=TRUE,'FeedStuffs Data'!AH37,0)</f>
        <v>0</v>
      </c>
      <c r="AT42" s="6">
        <f>IF(AT$3=TRUE,'FeedStuffs Data'!AI37,0)</f>
        <v>0</v>
      </c>
      <c r="AU42" s="6">
        <f>IF(AU$3=TRUE,'FeedStuffs Data'!AJ37,0)</f>
        <v>0</v>
      </c>
      <c r="AV42" s="6">
        <f>IF(AV$3=TRUE,'FeedStuffs Data'!AK37,0)</f>
        <v>0</v>
      </c>
      <c r="AW42" s="6">
        <f>IF(AW$3=TRUE,'FeedStuffs Data'!AL37,0)</f>
        <v>0</v>
      </c>
      <c r="AX42" s="6">
        <f>IF(AX$3=TRUE,'FeedStuffs Data'!AM37,0)</f>
        <v>0</v>
      </c>
      <c r="AY42" s="6">
        <f>IF(AY$3=TRUE,'FeedStuffs Data'!AN37,0)</f>
        <v>0</v>
      </c>
      <c r="AZ42" s="6">
        <f>IF(AZ$3=TRUE,'FeedStuffs Data'!AO37,0)</f>
        <v>0</v>
      </c>
      <c r="BA42" s="6">
        <f>IF(BA$3=TRUE,'FeedStuffs Data'!AP37,0)</f>
        <v>0</v>
      </c>
      <c r="BB42" s="6">
        <f>IF(BB$3=TRUE,'FeedStuffs Data'!AQ37,0)</f>
        <v>0</v>
      </c>
      <c r="BC42" s="6">
        <f>IF(BC$3=TRUE,'FeedStuffs Data'!AR37,0)</f>
        <v>0</v>
      </c>
      <c r="BD42" s="6">
        <f>IF(BD$3=TRUE,'FeedStuffs Data'!AS37,0)</f>
        <v>0</v>
      </c>
      <c r="BE42" s="6">
        <f>IF(BE$3=TRUE,'FeedStuffs Data'!AT37,0)</f>
        <v>0</v>
      </c>
      <c r="BF42" s="6">
        <f>IF(BF$3=TRUE,'FeedStuffs Data'!AU37,0)</f>
        <v>0</v>
      </c>
      <c r="BG42" s="6">
        <f>IF(BG$3=TRUE,'FeedStuffs Data'!AV37,0)</f>
        <v>0</v>
      </c>
      <c r="BH42" s="5">
        <f ca="1">INDIRECT(ADDRESS(1,'Swine Data'!K42+13))/INDIRECT(ADDRESS(64,ROW(A39)+16))</f>
        <v>0</v>
      </c>
      <c r="BI42" s="5">
        <f ca="1">INDIRECT(ADDRESS(1,'Swine Data'!K42+13))</f>
        <v>0</v>
      </c>
      <c r="BJ42">
        <f>Solver!B95</f>
        <v>0</v>
      </c>
      <c r="BL42">
        <f t="shared" si="0"/>
        <v>0</v>
      </c>
      <c r="BM42">
        <f t="shared" si="4"/>
        <v>42</v>
      </c>
      <c r="BN42">
        <f t="shared" si="1"/>
        <v>0</v>
      </c>
      <c r="BO42">
        <f>LARGE(BN$4:BN$46,'Swine Data'!K42-3)</f>
        <v>0</v>
      </c>
      <c r="BQ42">
        <f t="shared" si="2"/>
        <v>0</v>
      </c>
      <c r="BR42">
        <f ca="1" t="shared" si="3"/>
        <v>0</v>
      </c>
    </row>
    <row r="43" spans="1:70" ht="12.75">
      <c r="A43" s="5">
        <f ca="1" t="shared" si="5"/>
      </c>
      <c r="B43" s="5">
        <f t="shared" si="9"/>
      </c>
      <c r="C43" s="18">
        <f t="shared" si="6"/>
      </c>
      <c r="D43">
        <f ca="1" t="shared" si="7"/>
      </c>
      <c r="G43" t="s">
        <v>53</v>
      </c>
      <c r="K43" s="6">
        <f>Solver!G43</f>
        <v>220</v>
      </c>
      <c r="L43" s="33">
        <f t="shared" si="16"/>
      </c>
      <c r="M43" s="6">
        <f>IF(Solver!K43=TRUE,Solver!G43,0)</f>
        <v>0</v>
      </c>
      <c r="N43" s="6"/>
      <c r="O43" s="18">
        <f aca="true" t="shared" si="17" ref="O43:O54">SUMPRODUCT(Q43:BG43,Q$1:BG$1)*K$4/1000</f>
        <v>113.20692072063083</v>
      </c>
      <c r="Q43" s="6">
        <f>IF(Q$3=TRUE,'FeedStuffs Data'!F38,0)</f>
        <v>0</v>
      </c>
      <c r="R43" s="6">
        <f>IF(R$3=TRUE,'FeedStuffs Data'!G38,0)</f>
        <v>0</v>
      </c>
      <c r="S43" s="6">
        <f>IF(S$3=TRUE,'FeedStuffs Data'!H38,0)</f>
        <v>0</v>
      </c>
      <c r="T43" s="6">
        <f>IF(T$3=TRUE,'FeedStuffs Data'!I38,0)</f>
        <v>0</v>
      </c>
      <c r="U43" s="6">
        <f>IF(U$3=TRUE,'FeedStuffs Data'!J38,0)</f>
        <v>0</v>
      </c>
      <c r="V43" s="6">
        <f>IF(V$3=TRUE,'FeedStuffs Data'!K38,0)</f>
        <v>0</v>
      </c>
      <c r="W43" s="6">
        <f>IF(W$3=TRUE,'FeedStuffs Data'!L38,0)</f>
        <v>0</v>
      </c>
      <c r="X43" s="6">
        <f>IF(X$3=TRUE,'FeedStuffs Data'!M38,0)</f>
        <v>0</v>
      </c>
      <c r="Y43" s="6">
        <f>IF(Y$3=TRUE,'FeedStuffs Data'!N38,0)</f>
        <v>0</v>
      </c>
      <c r="Z43" s="6">
        <f>IF(Z$3=TRUE,'FeedStuffs Data'!O38,0)</f>
        <v>0</v>
      </c>
      <c r="AA43" s="6">
        <f>IF(AA$3=TRUE,'FeedStuffs Data'!P38,0)</f>
        <v>0</v>
      </c>
      <c r="AB43" s="6">
        <f>IF(AB$3=TRUE,'FeedStuffs Data'!Q38,0)</f>
        <v>0</v>
      </c>
      <c r="AC43" s="6">
        <f>IF(AC$3=TRUE,'FeedStuffs Data'!R38,0)</f>
        <v>0</v>
      </c>
      <c r="AD43" s="6">
        <f>IF(AD$3=TRUE,'FeedStuffs Data'!S38,0)</f>
        <v>0</v>
      </c>
      <c r="AE43" s="6">
        <f>IF(AE$3=TRUE,'FeedStuffs Data'!T38,0)</f>
        <v>0</v>
      </c>
      <c r="AF43" s="6">
        <f>IF(AF$3=TRUE,'FeedStuffs Data'!U38,0)</f>
        <v>0</v>
      </c>
      <c r="AG43" s="6">
        <f>IF(AG$3=TRUE,'FeedStuffs Data'!V38,0)</f>
        <v>0</v>
      </c>
      <c r="AH43" s="6">
        <f>IF(AH$3=TRUE,'FeedStuffs Data'!W38,0)</f>
        <v>0</v>
      </c>
      <c r="AI43" s="6">
        <f>IF(AI$3=TRUE,'FeedStuffs Data'!X38,0)</f>
        <v>0</v>
      </c>
      <c r="AJ43" s="6">
        <f>IF(AJ$3=TRUE,'FeedStuffs Data'!Y38,0)</f>
        <v>0</v>
      </c>
      <c r="AK43" s="6">
        <f>IF(AK$3=TRUE,'FeedStuffs Data'!Z38,0)</f>
        <v>0</v>
      </c>
      <c r="AL43" s="6">
        <f>IF(AL$3=TRUE,'FeedStuffs Data'!AA38,0)</f>
        <v>0</v>
      </c>
      <c r="AM43" s="6">
        <f>IF(AM$3=TRUE,'FeedStuffs Data'!AB38,0)</f>
        <v>0</v>
      </c>
      <c r="AN43" s="6">
        <f>IF(AN$3=TRUE,'FeedStuffs Data'!AC38,0)</f>
        <v>0</v>
      </c>
      <c r="AO43" s="6">
        <f>IF(AO$3=TRUE,'FeedStuffs Data'!AD38,0)</f>
        <v>0</v>
      </c>
      <c r="AP43" s="6">
        <f>IF(AP$3=TRUE,'FeedStuffs Data'!AE38,0)</f>
        <v>5700</v>
      </c>
      <c r="AQ43" s="6">
        <f>IF(AQ$3=TRUE,'FeedStuffs Data'!AF38,0)</f>
        <v>0</v>
      </c>
      <c r="AR43" s="6">
        <f>IF(AR$3=TRUE,'FeedStuffs Data'!AG38,0)</f>
        <v>0</v>
      </c>
      <c r="AS43" s="6">
        <f>IF(AS$3=TRUE,'FeedStuffs Data'!AH38,0)</f>
        <v>0</v>
      </c>
      <c r="AT43" s="6">
        <f>IF(AT$3=TRUE,'FeedStuffs Data'!AI38,0)</f>
        <v>0</v>
      </c>
      <c r="AU43" s="6">
        <f>IF(AU$3=TRUE,'FeedStuffs Data'!AJ38,0)</f>
        <v>0</v>
      </c>
      <c r="AV43" s="6">
        <f>IF(AV$3=TRUE,'FeedStuffs Data'!AK38,0)</f>
        <v>0</v>
      </c>
      <c r="AW43" s="6">
        <f>IF(AW$3=TRUE,'FeedStuffs Data'!AL38,0)</f>
        <v>0</v>
      </c>
      <c r="AX43" s="6">
        <f>IF(AX$3=TRUE,'FeedStuffs Data'!AM38,0)</f>
        <v>0</v>
      </c>
      <c r="AY43" s="6">
        <f>IF(AY$3=TRUE,'FeedStuffs Data'!AN38,0)</f>
        <v>0</v>
      </c>
      <c r="AZ43" s="6">
        <f>IF(AZ$3=TRUE,'FeedStuffs Data'!AO38,0)</f>
        <v>0</v>
      </c>
      <c r="BA43" s="6">
        <f>IF(BA$3=TRUE,'FeedStuffs Data'!AP38,0)</f>
        <v>0</v>
      </c>
      <c r="BB43" s="6">
        <f>IF(BB$3=TRUE,'FeedStuffs Data'!AQ38,0)</f>
        <v>0</v>
      </c>
      <c r="BC43" s="6">
        <f>IF(BC$3=TRUE,'FeedStuffs Data'!AR38,0)</f>
        <v>0</v>
      </c>
      <c r="BD43" s="6">
        <f>IF(BD$3=TRUE,'FeedStuffs Data'!AS38,0)</f>
        <v>0</v>
      </c>
      <c r="BE43" s="6">
        <f>IF(BE$3=TRUE,'FeedStuffs Data'!AT38,0)</f>
        <v>0</v>
      </c>
      <c r="BF43" s="6">
        <f>IF(BF$3=TRUE,'FeedStuffs Data'!AU38,0)</f>
        <v>0</v>
      </c>
      <c r="BG43" s="6">
        <f>IF(BG$3=TRUE,'FeedStuffs Data'!AV38,0)</f>
        <v>0</v>
      </c>
      <c r="BH43" s="5">
        <f ca="1">INDIRECT(ADDRESS(1,'Swine Data'!K43+13))/INDIRECT(ADDRESS(64,ROW(A40)+16))</f>
        <v>0</v>
      </c>
      <c r="BI43" s="5">
        <f ca="1">INDIRECT(ADDRESS(1,'Swine Data'!K43+13))</f>
        <v>0</v>
      </c>
      <c r="BJ43">
        <f>Solver!B96</f>
        <v>0</v>
      </c>
      <c r="BL43">
        <f t="shared" si="0"/>
        <v>0</v>
      </c>
      <c r="BM43">
        <f t="shared" si="4"/>
        <v>43</v>
      </c>
      <c r="BN43">
        <f t="shared" si="1"/>
        <v>0</v>
      </c>
      <c r="BO43">
        <f>LARGE(BN$4:BN$46,'Swine Data'!K43-3)</f>
        <v>0</v>
      </c>
      <c r="BQ43">
        <f t="shared" si="2"/>
        <v>0</v>
      </c>
      <c r="BR43">
        <f ca="1" t="shared" si="3"/>
        <v>0</v>
      </c>
    </row>
    <row r="44" spans="1:70" ht="12.75">
      <c r="A44" s="5">
        <f ca="1" t="shared" si="5"/>
      </c>
      <c r="B44" s="5">
        <f t="shared" si="9"/>
      </c>
      <c r="C44" s="18">
        <f t="shared" si="6"/>
      </c>
      <c r="D44">
        <f ca="1" t="shared" si="7"/>
      </c>
      <c r="G44" t="s">
        <v>107</v>
      </c>
      <c r="K44" s="6">
        <f>Solver!G44</f>
        <v>16</v>
      </c>
      <c r="L44" s="33">
        <f t="shared" si="16"/>
      </c>
      <c r="M44" s="6">
        <f>IF(Solver!K44=TRUE,Solver!G44,0)</f>
        <v>0</v>
      </c>
      <c r="N44" s="6"/>
      <c r="O44" s="18">
        <f t="shared" si="17"/>
        <v>9.573573552445318</v>
      </c>
      <c r="Q44" s="6">
        <f>IF(Q$3=TRUE,'FeedStuffs Data'!F39,0)</f>
        <v>0</v>
      </c>
      <c r="R44" s="6">
        <f>IF(R$3=TRUE,'FeedStuffs Data'!G39,0)</f>
        <v>22</v>
      </c>
      <c r="S44" s="6">
        <f>IF(S$3=TRUE,'FeedStuffs Data'!H39,0)</f>
        <v>0</v>
      </c>
      <c r="T44" s="6">
        <f>IF(T$3=TRUE,'FeedStuffs Data'!I39,0)</f>
        <v>0</v>
      </c>
      <c r="U44" s="6">
        <f>IF(U$3=TRUE,'FeedStuffs Data'!J39,0)</f>
        <v>0</v>
      </c>
      <c r="V44" s="6">
        <f>IF(V$3=TRUE,'FeedStuffs Data'!K39,0)</f>
        <v>0</v>
      </c>
      <c r="W44" s="6">
        <f>IF(W$3=TRUE,'FeedStuffs Data'!L39,0)</f>
        <v>0</v>
      </c>
      <c r="X44" s="6">
        <f>IF(X$3=TRUE,'FeedStuffs Data'!M39,0)</f>
        <v>0</v>
      </c>
      <c r="Y44" s="6">
        <f>IF(Y$3=TRUE,'FeedStuffs Data'!N39,0)</f>
        <v>20.9</v>
      </c>
      <c r="Z44" s="6">
        <f>IF(Z$3=TRUE,'FeedStuffs Data'!O39,0)</f>
        <v>0</v>
      </c>
      <c r="AA44" s="6">
        <f>IF(AA$3=TRUE,'FeedStuffs Data'!P39,0)</f>
        <v>23.4</v>
      </c>
      <c r="AB44" s="6">
        <f>IF(AB$3=TRUE,'FeedStuffs Data'!Q39,0)</f>
        <v>0</v>
      </c>
      <c r="AC44" s="6">
        <f>IF(AC$3=TRUE,'FeedStuffs Data'!R39,0)</f>
        <v>0</v>
      </c>
      <c r="AD44" s="6">
        <f>IF(AD$3=TRUE,'FeedStuffs Data'!S39,0)</f>
        <v>0</v>
      </c>
      <c r="AE44" s="6">
        <f>IF(AE$3=TRUE,'FeedStuffs Data'!T39,0)</f>
        <v>0</v>
      </c>
      <c r="AF44" s="6">
        <f>IF(AF$3=TRUE,'FeedStuffs Data'!U39,0)</f>
        <v>0</v>
      </c>
      <c r="AG44" s="6">
        <f>IF(AG$3=TRUE,'FeedStuffs Data'!V39,0)</f>
        <v>0</v>
      </c>
      <c r="AH44" s="6">
        <f>IF(AH$3=TRUE,'FeedStuffs Data'!W39,0)</f>
        <v>0</v>
      </c>
      <c r="AI44" s="6">
        <f>IF(AI$3=TRUE,'FeedStuffs Data'!X39,0)</f>
        <v>0</v>
      </c>
      <c r="AJ44" s="6">
        <f>IF(AJ$3=TRUE,'FeedStuffs Data'!Y39,0)</f>
        <v>2.4</v>
      </c>
      <c r="AK44" s="6">
        <f>IF(AK$3=TRUE,'FeedStuffs Data'!Z39,0)</f>
        <v>0</v>
      </c>
      <c r="AL44" s="6">
        <f>IF(AL$3=TRUE,'FeedStuffs Data'!AA39,0)</f>
        <v>0</v>
      </c>
      <c r="AM44" s="6">
        <f>IF(AM$3=TRUE,'FeedStuffs Data'!AB39,0)</f>
        <v>0</v>
      </c>
      <c r="AN44" s="6">
        <f>IF(AN$3=TRUE,'FeedStuffs Data'!AC39,0)</f>
        <v>15.6</v>
      </c>
      <c r="AO44" s="6">
        <f>IF(AO$3=TRUE,'FeedStuffs Data'!AD39,0)</f>
        <v>0</v>
      </c>
      <c r="AP44" s="6">
        <f>IF(AP$3=TRUE,'FeedStuffs Data'!AE39,0)</f>
        <v>85</v>
      </c>
      <c r="AQ44" s="6">
        <f>IF(AQ$3=TRUE,'FeedStuffs Data'!AF39,0)</f>
        <v>0</v>
      </c>
      <c r="AR44" s="6">
        <f>IF(AR$3=TRUE,'FeedStuffs Data'!AG39,0)</f>
        <v>0</v>
      </c>
      <c r="AS44" s="6">
        <f>IF(AS$3=TRUE,'FeedStuffs Data'!AH39,0)</f>
        <v>0</v>
      </c>
      <c r="AT44" s="6">
        <f>IF(AT$3=TRUE,'FeedStuffs Data'!AI39,0)</f>
        <v>0</v>
      </c>
      <c r="AU44" s="6">
        <f>IF(AU$3=TRUE,'FeedStuffs Data'!AJ39,0)</f>
        <v>0</v>
      </c>
      <c r="AV44" s="6">
        <f>IF(AV$3=TRUE,'FeedStuffs Data'!AK39,0)</f>
        <v>0</v>
      </c>
      <c r="AW44" s="6">
        <f>IF(AW$3=TRUE,'FeedStuffs Data'!AL39,0)</f>
        <v>0</v>
      </c>
      <c r="AX44" s="6">
        <f>IF(AX$3=TRUE,'FeedStuffs Data'!AM39,0)</f>
        <v>0</v>
      </c>
      <c r="AY44" s="6">
        <f>IF(AY$3=TRUE,'FeedStuffs Data'!AN39,0)</f>
        <v>0</v>
      </c>
      <c r="AZ44" s="6">
        <f>IF(AZ$3=TRUE,'FeedStuffs Data'!AO39,0)</f>
        <v>0</v>
      </c>
      <c r="BA44" s="6">
        <f>IF(BA$3=TRUE,'FeedStuffs Data'!AP39,0)</f>
        <v>0</v>
      </c>
      <c r="BB44" s="6">
        <f>IF(BB$3=TRUE,'FeedStuffs Data'!AQ39,0)</f>
        <v>0</v>
      </c>
      <c r="BC44" s="6">
        <f>IF(BC$3=TRUE,'FeedStuffs Data'!AR39,0)</f>
        <v>0</v>
      </c>
      <c r="BD44" s="6">
        <f>IF(BD$3=TRUE,'FeedStuffs Data'!AS39,0)</f>
        <v>0</v>
      </c>
      <c r="BE44" s="6">
        <f>IF(BE$3=TRUE,'FeedStuffs Data'!AT39,0)</f>
        <v>0</v>
      </c>
      <c r="BF44" s="6">
        <f>IF(BF$3=TRUE,'FeedStuffs Data'!AU39,0)</f>
        <v>0</v>
      </c>
      <c r="BG44" s="6">
        <f>IF(BG$3=TRUE,'FeedStuffs Data'!AV39,0)</f>
        <v>0</v>
      </c>
      <c r="BH44" s="5">
        <f ca="1">INDIRECT(ADDRESS(1,'Swine Data'!K44+13))/INDIRECT(ADDRESS(64,ROW(A41)+16))</f>
        <v>0</v>
      </c>
      <c r="BI44" s="5">
        <f ca="1">INDIRECT(ADDRESS(1,'Swine Data'!K44+13))</f>
        <v>0</v>
      </c>
      <c r="BJ44">
        <f>Solver!B97</f>
        <v>0</v>
      </c>
      <c r="BL44">
        <f t="shared" si="0"/>
        <v>0</v>
      </c>
      <c r="BM44">
        <f t="shared" si="4"/>
        <v>44</v>
      </c>
      <c r="BN44">
        <f t="shared" si="1"/>
        <v>0</v>
      </c>
      <c r="BO44">
        <f>LARGE(BN$4:BN$46,'Swine Data'!K44-3)</f>
        <v>0</v>
      </c>
      <c r="BQ44">
        <f t="shared" si="2"/>
        <v>0</v>
      </c>
      <c r="BR44">
        <f ca="1" t="shared" si="3"/>
        <v>0</v>
      </c>
    </row>
    <row r="45" spans="1:70" ht="12.75">
      <c r="A45" s="5">
        <f ca="1" t="shared" si="5"/>
      </c>
      <c r="B45" s="5">
        <f t="shared" si="9"/>
      </c>
      <c r="C45" s="18">
        <f t="shared" si="6"/>
      </c>
      <c r="D45">
        <f ca="1" t="shared" si="7"/>
      </c>
      <c r="G45" t="s">
        <v>55</v>
      </c>
      <c r="K45" s="6">
        <f>Solver!G45</f>
        <v>0.5</v>
      </c>
      <c r="L45" s="33">
        <f t="shared" si="16"/>
      </c>
      <c r="M45" s="6">
        <f>IF(Solver!K45=TRUE,Solver!G45,0)</f>
        <v>0</v>
      </c>
      <c r="N45" s="6"/>
      <c r="O45" s="18">
        <f t="shared" si="17"/>
        <v>0</v>
      </c>
      <c r="Q45" s="6">
        <f>IF(Q$3=TRUE,'FeedStuffs Data'!F40,0)</f>
        <v>0</v>
      </c>
      <c r="R45" s="6">
        <f>IF(R$3=TRUE,'FeedStuffs Data'!G40,0)</f>
        <v>0</v>
      </c>
      <c r="S45" s="6">
        <f>IF(S$3=TRUE,'FeedStuffs Data'!H40,0)</f>
        <v>0</v>
      </c>
      <c r="T45" s="6">
        <f>IF(T$3=TRUE,'FeedStuffs Data'!I40,0)</f>
        <v>0</v>
      </c>
      <c r="U45" s="6">
        <f>IF(U$3=TRUE,'FeedStuffs Data'!J40,0)</f>
        <v>0</v>
      </c>
      <c r="V45" s="6">
        <f>IF(V$3=TRUE,'FeedStuffs Data'!K40,0)</f>
        <v>0</v>
      </c>
      <c r="W45" s="6">
        <f>IF(W$3=TRUE,'FeedStuffs Data'!L40,0)</f>
        <v>0</v>
      </c>
      <c r="X45" s="6">
        <f>IF(X$3=TRUE,'FeedStuffs Data'!M40,0)</f>
        <v>0</v>
      </c>
      <c r="Y45" s="6">
        <f>IF(Y$3=TRUE,'FeedStuffs Data'!N40,0)</f>
        <v>0</v>
      </c>
      <c r="Z45" s="6">
        <f>IF(Z$3=TRUE,'FeedStuffs Data'!O40,0)</f>
        <v>0</v>
      </c>
      <c r="AA45" s="6">
        <f>IF(AA$3=TRUE,'FeedStuffs Data'!P40,0)</f>
        <v>0</v>
      </c>
      <c r="AB45" s="6">
        <f>IF(AB$3=TRUE,'FeedStuffs Data'!Q40,0)</f>
        <v>0</v>
      </c>
      <c r="AC45" s="6">
        <f>IF(AC$3=TRUE,'FeedStuffs Data'!R40,0)</f>
        <v>0</v>
      </c>
      <c r="AD45" s="6">
        <f>IF(AD$3=TRUE,'FeedStuffs Data'!S40,0)</f>
        <v>0</v>
      </c>
      <c r="AE45" s="6">
        <f>IF(AE$3=TRUE,'FeedStuffs Data'!T40,0)</f>
        <v>0</v>
      </c>
      <c r="AF45" s="6">
        <f>IF(AF$3=TRUE,'FeedStuffs Data'!U40,0)</f>
        <v>0</v>
      </c>
      <c r="AG45" s="6">
        <f>IF(AG$3=TRUE,'FeedStuffs Data'!V40,0)</f>
        <v>0</v>
      </c>
      <c r="AH45" s="6">
        <f>IF(AH$3=TRUE,'FeedStuffs Data'!W40,0)</f>
        <v>0</v>
      </c>
      <c r="AI45" s="6">
        <f>IF(AI$3=TRUE,'FeedStuffs Data'!X40,0)</f>
        <v>0</v>
      </c>
      <c r="AJ45" s="6">
        <f>IF(AJ$3=TRUE,'FeedStuffs Data'!Y40,0)</f>
        <v>0</v>
      </c>
      <c r="AK45" s="6">
        <f>IF(AK$3=TRUE,'FeedStuffs Data'!Z40,0)</f>
        <v>0</v>
      </c>
      <c r="AL45" s="6">
        <f>IF(AL$3=TRUE,'FeedStuffs Data'!AA40,0)</f>
        <v>0</v>
      </c>
      <c r="AM45" s="6">
        <f>IF(AM$3=TRUE,'FeedStuffs Data'!AB40,0)</f>
        <v>0</v>
      </c>
      <c r="AN45" s="6">
        <f>IF(AN$3=TRUE,'FeedStuffs Data'!AC40,0)</f>
        <v>0</v>
      </c>
      <c r="AO45" s="6">
        <f>IF(AO$3=TRUE,'FeedStuffs Data'!AD40,0)</f>
        <v>0</v>
      </c>
      <c r="AP45" s="6">
        <f>IF(AP$3=TRUE,'FeedStuffs Data'!AE40,0)</f>
        <v>0</v>
      </c>
      <c r="AQ45" s="6">
        <f>IF(AQ$3=TRUE,'FeedStuffs Data'!AF40,0)</f>
        <v>0</v>
      </c>
      <c r="AR45" s="6">
        <f>IF(AR$3=TRUE,'FeedStuffs Data'!AG40,0)</f>
        <v>0</v>
      </c>
      <c r="AS45" s="6">
        <f>IF(AS$3=TRUE,'FeedStuffs Data'!AH40,0)</f>
        <v>0</v>
      </c>
      <c r="AT45" s="6">
        <f>IF(AT$3=TRUE,'FeedStuffs Data'!AI40,0)</f>
        <v>0</v>
      </c>
      <c r="AU45" s="6">
        <f>IF(AU$3=TRUE,'FeedStuffs Data'!AJ40,0)</f>
        <v>0</v>
      </c>
      <c r="AV45" s="6">
        <f>IF(AV$3=TRUE,'FeedStuffs Data'!AK40,0)</f>
        <v>0</v>
      </c>
      <c r="AW45" s="6">
        <f>IF(AW$3=TRUE,'FeedStuffs Data'!AL40,0)</f>
        <v>0</v>
      </c>
      <c r="AX45" s="6">
        <f>IF(AX$3=TRUE,'FeedStuffs Data'!AM40,0)</f>
        <v>0</v>
      </c>
      <c r="AY45" s="6">
        <f>IF(AY$3=TRUE,'FeedStuffs Data'!AN40,0)</f>
        <v>0</v>
      </c>
      <c r="AZ45" s="6">
        <f>IF(AZ$3=TRUE,'FeedStuffs Data'!AO40,0)</f>
        <v>0</v>
      </c>
      <c r="BA45" s="6">
        <f>IF(BA$3=TRUE,'FeedStuffs Data'!AP40,0)</f>
        <v>0</v>
      </c>
      <c r="BB45" s="6">
        <f>IF(BB$3=TRUE,'FeedStuffs Data'!AQ40,0)</f>
        <v>0</v>
      </c>
      <c r="BC45" s="6">
        <f>IF(BC$3=TRUE,'FeedStuffs Data'!AR40,0)</f>
        <v>0</v>
      </c>
      <c r="BD45" s="6">
        <f>IF(BD$3=TRUE,'FeedStuffs Data'!AS40,0)</f>
        <v>0</v>
      </c>
      <c r="BE45" s="6">
        <f>IF(BE$3=TRUE,'FeedStuffs Data'!AT40,0)</f>
        <v>0</v>
      </c>
      <c r="BF45" s="6">
        <f>IF(BF$3=TRUE,'FeedStuffs Data'!AU40,0)</f>
        <v>0</v>
      </c>
      <c r="BG45" s="6">
        <f>IF(BG$3=TRUE,'FeedStuffs Data'!AV40,0)</f>
        <v>0</v>
      </c>
      <c r="BH45" s="5">
        <f ca="1">INDIRECT(ADDRESS(1,'Swine Data'!K45+13))/INDIRECT(ADDRESS(64,ROW(A42)+16))</f>
        <v>0</v>
      </c>
      <c r="BI45" s="5">
        <f ca="1">INDIRECT(ADDRESS(1,'Swine Data'!K45+13))</f>
        <v>0</v>
      </c>
      <c r="BJ45">
        <f>Solver!B98</f>
        <v>0</v>
      </c>
      <c r="BL45">
        <f t="shared" si="0"/>
        <v>0</v>
      </c>
      <c r="BM45">
        <f t="shared" si="4"/>
        <v>45</v>
      </c>
      <c r="BN45">
        <f t="shared" si="1"/>
        <v>0</v>
      </c>
      <c r="BO45">
        <f>LARGE(BN$4:BN$46,'Swine Data'!K45-3)</f>
        <v>0</v>
      </c>
      <c r="BQ45">
        <f t="shared" si="2"/>
        <v>0</v>
      </c>
      <c r="BR45">
        <f ca="1" t="shared" si="3"/>
        <v>0</v>
      </c>
    </row>
    <row r="46" spans="1:70" ht="12.75">
      <c r="A46" s="5">
        <f ca="1" t="shared" si="5"/>
      </c>
      <c r="B46" s="5">
        <f t="shared" si="9"/>
      </c>
      <c r="C46" s="18">
        <f t="shared" si="6"/>
      </c>
      <c r="D46">
        <f ca="1" t="shared" si="7"/>
      </c>
      <c r="G46" t="s">
        <v>56</v>
      </c>
      <c r="K46" s="6">
        <f>Solver!G46</f>
        <v>0.05</v>
      </c>
      <c r="L46" s="33">
        <f t="shared" si="16"/>
      </c>
      <c r="M46" s="6">
        <f>IF(Solver!K46=TRUE,Solver!G46,0)</f>
        <v>0</v>
      </c>
      <c r="N46" s="6"/>
      <c r="O46" s="18">
        <f t="shared" si="17"/>
        <v>0.09869873546684753</v>
      </c>
      <c r="Q46" s="6">
        <f>IF(Q$3=TRUE,'FeedStuffs Data'!F41,0)</f>
        <v>0</v>
      </c>
      <c r="R46" s="6">
        <f>IF(R$3=TRUE,'FeedStuffs Data'!G41,0)</f>
        <v>0.15</v>
      </c>
      <c r="S46" s="6">
        <f>IF(S$3=TRUE,'FeedStuffs Data'!H41,0)</f>
        <v>0</v>
      </c>
      <c r="T46" s="6">
        <f>IF(T$3=TRUE,'FeedStuffs Data'!I41,0)</f>
        <v>0</v>
      </c>
      <c r="U46" s="6">
        <f>IF(U$3=TRUE,'FeedStuffs Data'!J41,0)</f>
        <v>0</v>
      </c>
      <c r="V46" s="6">
        <f>IF(V$3=TRUE,'FeedStuffs Data'!K41,0)</f>
        <v>0</v>
      </c>
      <c r="W46" s="6">
        <f>IF(W$3=TRUE,'FeedStuffs Data'!L41,0)</f>
        <v>0</v>
      </c>
      <c r="X46" s="6">
        <f>IF(X$3=TRUE,'FeedStuffs Data'!M41,0)</f>
        <v>0</v>
      </c>
      <c r="Y46" s="6">
        <f>IF(Y$3=TRUE,'FeedStuffs Data'!N41,0)</f>
        <v>0.07</v>
      </c>
      <c r="Z46" s="6">
        <f>IF(Z$3=TRUE,'FeedStuffs Data'!O41,0)</f>
        <v>0</v>
      </c>
      <c r="AA46" s="6">
        <f>IF(AA$3=TRUE,'FeedStuffs Data'!P41,0)</f>
        <v>0.19</v>
      </c>
      <c r="AB46" s="6">
        <f>IF(AB$3=TRUE,'FeedStuffs Data'!Q41,0)</f>
        <v>0</v>
      </c>
      <c r="AC46" s="6">
        <f>IF(AC$3=TRUE,'FeedStuffs Data'!R41,0)</f>
        <v>0</v>
      </c>
      <c r="AD46" s="6">
        <f>IF(AD$3=TRUE,'FeedStuffs Data'!S41,0)</f>
        <v>0</v>
      </c>
      <c r="AE46" s="6">
        <f>IF(AE$3=TRUE,'FeedStuffs Data'!T41,0)</f>
        <v>0</v>
      </c>
      <c r="AF46" s="6">
        <f>IF(AF$3=TRUE,'FeedStuffs Data'!U41,0)</f>
        <v>0</v>
      </c>
      <c r="AG46" s="6">
        <f>IF(AG$3=TRUE,'FeedStuffs Data'!V41,0)</f>
        <v>0</v>
      </c>
      <c r="AH46" s="6">
        <f>IF(AH$3=TRUE,'FeedStuffs Data'!W41,0)</f>
        <v>0</v>
      </c>
      <c r="AI46" s="6">
        <f>IF(AI$3=TRUE,'FeedStuffs Data'!X41,0)</f>
        <v>0</v>
      </c>
      <c r="AJ46" s="6">
        <f>IF(AJ$3=TRUE,'FeedStuffs Data'!Y41,0)</f>
        <v>0.32</v>
      </c>
      <c r="AK46" s="6">
        <f>IF(AK$3=TRUE,'FeedStuffs Data'!Z41,0)</f>
        <v>0.3</v>
      </c>
      <c r="AL46" s="6">
        <f>IF(AL$3=TRUE,'FeedStuffs Data'!AA41,0)</f>
        <v>0</v>
      </c>
      <c r="AM46" s="6">
        <f>IF(AM$3=TRUE,'FeedStuffs Data'!AB41,0)</f>
        <v>0</v>
      </c>
      <c r="AN46" s="6">
        <f>IF(AN$3=TRUE,'FeedStuffs Data'!AC41,0)</f>
        <v>0</v>
      </c>
      <c r="AO46" s="6">
        <f>IF(AO$3=TRUE,'FeedStuffs Data'!AD41,0)</f>
        <v>0</v>
      </c>
      <c r="AP46" s="6">
        <f>IF(AP$3=TRUE,'FeedStuffs Data'!AE41,0)</f>
        <v>0.75</v>
      </c>
      <c r="AQ46" s="6">
        <f>IF(AQ$3=TRUE,'FeedStuffs Data'!AF41,0)</f>
        <v>0</v>
      </c>
      <c r="AR46" s="6">
        <f>IF(AR$3=TRUE,'FeedStuffs Data'!AG41,0)</f>
        <v>0</v>
      </c>
      <c r="AS46" s="6">
        <f>IF(AS$3=TRUE,'FeedStuffs Data'!AH41,0)</f>
        <v>0</v>
      </c>
      <c r="AT46" s="6">
        <f>IF(AT$3=TRUE,'FeedStuffs Data'!AI41,0)</f>
        <v>0</v>
      </c>
      <c r="AU46" s="6">
        <f>IF(AU$3=TRUE,'FeedStuffs Data'!AJ41,0)</f>
        <v>0</v>
      </c>
      <c r="AV46" s="6">
        <f>IF(AV$3=TRUE,'FeedStuffs Data'!AK41,0)</f>
        <v>0</v>
      </c>
      <c r="AW46" s="6">
        <f>IF(AW$3=TRUE,'FeedStuffs Data'!AL41,0)</f>
        <v>0</v>
      </c>
      <c r="AX46" s="6">
        <f>IF(AX$3=TRUE,'FeedStuffs Data'!AM41,0)</f>
        <v>0</v>
      </c>
      <c r="AY46" s="6">
        <f>IF(AY$3=TRUE,'FeedStuffs Data'!AN41,0)</f>
        <v>0</v>
      </c>
      <c r="AZ46" s="6">
        <f>IF(AZ$3=TRUE,'FeedStuffs Data'!AO41,0)</f>
        <v>0</v>
      </c>
      <c r="BA46" s="6">
        <f>IF(BA$3=TRUE,'FeedStuffs Data'!AP41,0)</f>
        <v>0</v>
      </c>
      <c r="BB46" s="6">
        <f>IF(BB$3=TRUE,'FeedStuffs Data'!AQ41,0)</f>
        <v>0</v>
      </c>
      <c r="BC46" s="6">
        <f>IF(BC$3=TRUE,'FeedStuffs Data'!AR41,0)</f>
        <v>0</v>
      </c>
      <c r="BD46" s="6">
        <f>IF(BD$3=TRUE,'FeedStuffs Data'!AS41,0)</f>
        <v>0</v>
      </c>
      <c r="BE46" s="6">
        <f>IF(BE$3=TRUE,'FeedStuffs Data'!AT41,0)</f>
        <v>0</v>
      </c>
      <c r="BF46" s="6">
        <f>IF(BF$3=TRUE,'FeedStuffs Data'!AU41,0)</f>
        <v>0</v>
      </c>
      <c r="BG46" s="6">
        <f>IF(BG$3=TRUE,'FeedStuffs Data'!AV41,0)</f>
        <v>0</v>
      </c>
      <c r="BH46" s="5">
        <f ca="1">INDIRECT(ADDRESS(1,'Swine Data'!K46+13))/INDIRECT(ADDRESS(64,ROW(A43)+16))</f>
        <v>0</v>
      </c>
      <c r="BI46" s="5">
        <f ca="1">INDIRECT(ADDRESS(1,'Swine Data'!K46+13))</f>
        <v>0</v>
      </c>
      <c r="BJ46">
        <f>Solver!B99</f>
        <v>0</v>
      </c>
      <c r="BL46">
        <f t="shared" si="0"/>
        <v>0</v>
      </c>
      <c r="BM46">
        <f t="shared" si="4"/>
        <v>46</v>
      </c>
      <c r="BN46">
        <f t="shared" si="1"/>
        <v>0</v>
      </c>
      <c r="BO46">
        <f>LARGE(BN$4:BN$46,'Swine Data'!K46-3)</f>
        <v>0</v>
      </c>
      <c r="BQ46">
        <f t="shared" si="2"/>
        <v>0</v>
      </c>
      <c r="BR46">
        <f ca="1" t="shared" si="3"/>
        <v>0</v>
      </c>
    </row>
    <row r="47" spans="1:59" ht="12.75">
      <c r="A47" s="5">
        <f ca="1" t="shared" si="5"/>
      </c>
      <c r="B47" s="5">
        <f t="shared" si="9"/>
      </c>
      <c r="C47" s="18">
        <f t="shared" si="6"/>
      </c>
      <c r="D47">
        <f ca="1" t="shared" si="7"/>
      </c>
      <c r="G47" t="s">
        <v>57</v>
      </c>
      <c r="K47" s="6">
        <f>Solver!G47</f>
        <v>0.5</v>
      </c>
      <c r="L47" s="33">
        <f t="shared" si="16"/>
      </c>
      <c r="M47" s="6">
        <f>IF(Solver!K47=TRUE,Solver!G47,0)</f>
        <v>0</v>
      </c>
      <c r="N47" s="6"/>
      <c r="O47" s="18">
        <f>SUMPRODUCT(Q47:BG47,Q$1:BG$1)*K$4/1000000</f>
        <v>0.7587984351364547</v>
      </c>
      <c r="Q47" s="6">
        <f>IF(Q$3=TRUE,'FeedStuffs Data'!F42,0)</f>
        <v>0</v>
      </c>
      <c r="R47" s="6">
        <f>IF(R$3=TRUE,'FeedStuffs Data'!G42,0)</f>
        <v>1036</v>
      </c>
      <c r="S47" s="6">
        <f>IF(S$3=TRUE,'FeedStuffs Data'!H42,0)</f>
        <v>0</v>
      </c>
      <c r="T47" s="6">
        <f>IF(T$3=TRUE,'FeedStuffs Data'!I42,0)</f>
        <v>0</v>
      </c>
      <c r="U47" s="6">
        <f>IF(U$3=TRUE,'FeedStuffs Data'!J42,0)</f>
        <v>0</v>
      </c>
      <c r="V47" s="6">
        <f>IF(V$3=TRUE,'FeedStuffs Data'!K42,0)</f>
        <v>0</v>
      </c>
      <c r="W47" s="6">
        <f>IF(W$3=TRUE,'FeedStuffs Data'!L42,0)</f>
        <v>0</v>
      </c>
      <c r="X47" s="6">
        <f>IF(X$3=TRUE,'FeedStuffs Data'!M42,0)</f>
        <v>0</v>
      </c>
      <c r="Y47" s="6">
        <f>IF(Y$3=TRUE,'FeedStuffs Data'!N42,0)</f>
        <v>504</v>
      </c>
      <c r="Z47" s="6">
        <f>IF(Z$3=TRUE,'FeedStuffs Data'!O42,0)</f>
        <v>0</v>
      </c>
      <c r="AA47" s="6">
        <f>IF(AA$3=TRUE,'FeedStuffs Data'!P42,0)</f>
        <v>352</v>
      </c>
      <c r="AB47" s="6">
        <f>IF(AB$3=TRUE,'FeedStuffs Data'!Q42,0)</f>
        <v>0</v>
      </c>
      <c r="AC47" s="6">
        <f>IF(AC$3=TRUE,'FeedStuffs Data'!R42,0)</f>
        <v>0</v>
      </c>
      <c r="AD47" s="6">
        <f>IF(AD$3=TRUE,'FeedStuffs Data'!S42,0)</f>
        <v>0</v>
      </c>
      <c r="AE47" s="6">
        <f>IF(AE$3=TRUE,'FeedStuffs Data'!T42,0)</f>
        <v>0</v>
      </c>
      <c r="AF47" s="6">
        <f>IF(AF$3=TRUE,'FeedStuffs Data'!U42,0)</f>
        <v>0</v>
      </c>
      <c r="AG47" s="6">
        <f>IF(AG$3=TRUE,'FeedStuffs Data'!V42,0)</f>
        <v>0</v>
      </c>
      <c r="AH47" s="6">
        <f>IF(AH$3=TRUE,'FeedStuffs Data'!W42,0)</f>
        <v>0</v>
      </c>
      <c r="AI47" s="6">
        <f>IF(AI$3=TRUE,'FeedStuffs Data'!X42,0)</f>
        <v>0</v>
      </c>
      <c r="AJ47" s="6">
        <f>IF(AJ$3=TRUE,'FeedStuffs Data'!Y42,0)</f>
        <v>2609</v>
      </c>
      <c r="AK47" s="6">
        <f>IF(AK$3=TRUE,'FeedStuffs Data'!Z42,0)</f>
        <v>2495</v>
      </c>
      <c r="AL47" s="6">
        <f>IF(AL$3=TRUE,'FeedStuffs Data'!AA42,0)</f>
        <v>0</v>
      </c>
      <c r="AM47" s="6">
        <f>IF(AM$3=TRUE,'FeedStuffs Data'!AB42,0)</f>
        <v>0</v>
      </c>
      <c r="AN47" s="6">
        <f>IF(AN$3=TRUE,'FeedStuffs Data'!AC42,0)</f>
        <v>892</v>
      </c>
      <c r="AO47" s="6">
        <f>IF(AO$3=TRUE,'FeedStuffs Data'!AD42,0)</f>
        <v>0</v>
      </c>
      <c r="AP47" s="6">
        <f>IF(AP$3=TRUE,'FeedStuffs Data'!AE42,0)</f>
        <v>5000</v>
      </c>
      <c r="AQ47" s="6">
        <f>IF(AQ$3=TRUE,'FeedStuffs Data'!AF42,0)</f>
        <v>0</v>
      </c>
      <c r="AR47" s="6">
        <f>IF(AR$3=TRUE,'FeedStuffs Data'!AG42,0)</f>
        <v>0</v>
      </c>
      <c r="AS47" s="6">
        <f>IF(AS$3=TRUE,'FeedStuffs Data'!AH42,0)</f>
        <v>0</v>
      </c>
      <c r="AT47" s="6">
        <f>IF(AT$3=TRUE,'FeedStuffs Data'!AI42,0)</f>
        <v>0</v>
      </c>
      <c r="AU47" s="6">
        <f>IF(AU$3=TRUE,'FeedStuffs Data'!AJ42,0)</f>
        <v>0</v>
      </c>
      <c r="AV47" s="6">
        <f>IF(AV$3=TRUE,'FeedStuffs Data'!AK42,0)</f>
        <v>0</v>
      </c>
      <c r="AW47" s="6">
        <f>IF(AW$3=TRUE,'FeedStuffs Data'!AL42,0)</f>
        <v>0</v>
      </c>
      <c r="AX47" s="6">
        <f>IF(AX$3=TRUE,'FeedStuffs Data'!AM42,0)</f>
        <v>0</v>
      </c>
      <c r="AY47" s="6">
        <f>IF(AY$3=TRUE,'FeedStuffs Data'!AN42,0)</f>
        <v>0</v>
      </c>
      <c r="AZ47" s="6">
        <f>IF(AZ$3=TRUE,'FeedStuffs Data'!AO42,0)</f>
        <v>0</v>
      </c>
      <c r="BA47" s="6">
        <f>IF(BA$3=TRUE,'FeedStuffs Data'!AP42,0)</f>
        <v>0</v>
      </c>
      <c r="BB47" s="6">
        <f>IF(BB$3=TRUE,'FeedStuffs Data'!AQ42,0)</f>
        <v>0</v>
      </c>
      <c r="BC47" s="6">
        <f>IF(BC$3=TRUE,'FeedStuffs Data'!AR42,0)</f>
        <v>0</v>
      </c>
      <c r="BD47" s="6">
        <f>IF(BD$3=TRUE,'FeedStuffs Data'!AS42,0)</f>
        <v>0</v>
      </c>
      <c r="BE47" s="6">
        <f>IF(BE$3=TRUE,'FeedStuffs Data'!AT42,0)</f>
        <v>0</v>
      </c>
      <c r="BF47" s="6">
        <f>IF(BF$3=TRUE,'FeedStuffs Data'!AU42,0)</f>
        <v>0</v>
      </c>
      <c r="BG47" s="6">
        <f>IF(BG$3=TRUE,'FeedStuffs Data'!AV42,0)</f>
        <v>0</v>
      </c>
    </row>
    <row r="48" spans="2:59" ht="12.75">
      <c r="B48" s="17"/>
      <c r="G48" t="s">
        <v>58</v>
      </c>
      <c r="K48" s="6">
        <f>Solver!G48</f>
        <v>0.3</v>
      </c>
      <c r="L48" s="33">
        <f t="shared" si="16"/>
      </c>
      <c r="M48" s="6">
        <f>IF(Solver!K48=TRUE,Solver!G48,0)</f>
        <v>0</v>
      </c>
      <c r="N48" s="6"/>
      <c r="O48" s="18">
        <f t="shared" si="17"/>
        <v>0.35625980212516295</v>
      </c>
      <c r="Q48" s="6">
        <f>IF(Q$3=TRUE,'FeedStuffs Data'!F43,0)</f>
        <v>0</v>
      </c>
      <c r="R48" s="6">
        <f>IF(R$3=TRUE,'FeedStuffs Data'!G43,0)</f>
        <v>0.6</v>
      </c>
      <c r="S48" s="6">
        <f>IF(S$3=TRUE,'FeedStuffs Data'!H43,0)</f>
        <v>0</v>
      </c>
      <c r="T48" s="6">
        <f>IF(T$3=TRUE,'FeedStuffs Data'!I43,0)</f>
        <v>0</v>
      </c>
      <c r="U48" s="6">
        <f>IF(U$3=TRUE,'FeedStuffs Data'!J43,0)</f>
        <v>0</v>
      </c>
      <c r="V48" s="6">
        <f>IF(V$3=TRUE,'FeedStuffs Data'!K43,0)</f>
        <v>0</v>
      </c>
      <c r="W48" s="6">
        <f>IF(W$3=TRUE,'FeedStuffs Data'!L43,0)</f>
        <v>0</v>
      </c>
      <c r="X48" s="6">
        <f>IF(X$3=TRUE,'FeedStuffs Data'!M43,0)</f>
        <v>0</v>
      </c>
      <c r="Y48" s="6">
        <f>IF(Y$3=TRUE,'FeedStuffs Data'!N43,0)</f>
        <v>0.3</v>
      </c>
      <c r="Z48" s="6">
        <f>IF(Z$3=TRUE,'FeedStuffs Data'!O43,0)</f>
        <v>0</v>
      </c>
      <c r="AA48" s="6">
        <f>IF(AA$3=TRUE,'FeedStuffs Data'!P43,0)</f>
        <v>0.3</v>
      </c>
      <c r="AB48" s="6">
        <f>IF(AB$3=TRUE,'FeedStuffs Data'!Q43,0)</f>
        <v>0</v>
      </c>
      <c r="AC48" s="6">
        <f>IF(AC$3=TRUE,'FeedStuffs Data'!R43,0)</f>
        <v>0</v>
      </c>
      <c r="AD48" s="6">
        <f>IF(AD$3=TRUE,'FeedStuffs Data'!S43,0)</f>
        <v>0</v>
      </c>
      <c r="AE48" s="6">
        <f>IF(AE$3=TRUE,'FeedStuffs Data'!T43,0)</f>
        <v>0</v>
      </c>
      <c r="AF48" s="6">
        <f>IF(AF$3=TRUE,'FeedStuffs Data'!U43,0)</f>
        <v>0</v>
      </c>
      <c r="AG48" s="6">
        <f>IF(AG$3=TRUE,'FeedStuffs Data'!V43,0)</f>
        <v>0</v>
      </c>
      <c r="AH48" s="6">
        <f>IF(AH$3=TRUE,'FeedStuffs Data'!W43,0)</f>
        <v>0</v>
      </c>
      <c r="AI48" s="6">
        <f>IF(AI$3=TRUE,'FeedStuffs Data'!X43,0)</f>
        <v>0</v>
      </c>
      <c r="AJ48" s="6">
        <f>IF(AJ$3=TRUE,'FeedStuffs Data'!Y43,0)</f>
        <v>0.6</v>
      </c>
      <c r="AK48" s="6">
        <f>IF(AK$3=TRUE,'FeedStuffs Data'!Z43,0)</f>
        <v>3.6</v>
      </c>
      <c r="AL48" s="6">
        <f>IF(AL$3=TRUE,'FeedStuffs Data'!AA43,0)</f>
        <v>0</v>
      </c>
      <c r="AM48" s="6">
        <f>IF(AM$3=TRUE,'FeedStuffs Data'!AB43,0)</f>
        <v>0</v>
      </c>
      <c r="AN48" s="6">
        <f>IF(AN$3=TRUE,'FeedStuffs Data'!AC43,0)</f>
        <v>0.4</v>
      </c>
      <c r="AO48" s="6">
        <f>IF(AO$3=TRUE,'FeedStuffs Data'!AD43,0)</f>
        <v>0</v>
      </c>
      <c r="AP48" s="6">
        <f>IF(AP$3=TRUE,'FeedStuffs Data'!AE43,0)</f>
        <v>7</v>
      </c>
      <c r="AQ48" s="6">
        <f>IF(AQ$3=TRUE,'FeedStuffs Data'!AF43,0)</f>
        <v>0</v>
      </c>
      <c r="AR48" s="6">
        <f>IF(AR$3=TRUE,'FeedStuffs Data'!AG43,0)</f>
        <v>0</v>
      </c>
      <c r="AS48" s="6">
        <f>IF(AS$3=TRUE,'FeedStuffs Data'!AH43,0)</f>
        <v>0</v>
      </c>
      <c r="AT48" s="6">
        <f>IF(AT$3=TRUE,'FeedStuffs Data'!AI43,0)</f>
        <v>0</v>
      </c>
      <c r="AU48" s="6">
        <f>IF(AU$3=TRUE,'FeedStuffs Data'!AJ43,0)</f>
        <v>0</v>
      </c>
      <c r="AV48" s="6">
        <f>IF(AV$3=TRUE,'FeedStuffs Data'!AK43,0)</f>
        <v>0</v>
      </c>
      <c r="AW48" s="6">
        <f>IF(AW$3=TRUE,'FeedStuffs Data'!AL43,0)</f>
        <v>0</v>
      </c>
      <c r="AX48" s="6">
        <f>IF(AX$3=TRUE,'FeedStuffs Data'!AM43,0)</f>
        <v>0</v>
      </c>
      <c r="AY48" s="6">
        <f>IF(AY$3=TRUE,'FeedStuffs Data'!AN43,0)</f>
        <v>0</v>
      </c>
      <c r="AZ48" s="6">
        <f>IF(AZ$3=TRUE,'FeedStuffs Data'!AO43,0)</f>
        <v>0</v>
      </c>
      <c r="BA48" s="6">
        <f>IF(BA$3=TRUE,'FeedStuffs Data'!AP43,0)</f>
        <v>0</v>
      </c>
      <c r="BB48" s="6">
        <f>IF(BB$3=TRUE,'FeedStuffs Data'!AQ43,0)</f>
        <v>0</v>
      </c>
      <c r="BC48" s="6">
        <f>IF(BC$3=TRUE,'FeedStuffs Data'!AR43,0)</f>
        <v>0</v>
      </c>
      <c r="BD48" s="6">
        <f>IF(BD$3=TRUE,'FeedStuffs Data'!AS43,0)</f>
        <v>0</v>
      </c>
      <c r="BE48" s="6">
        <f>IF(BE$3=TRUE,'FeedStuffs Data'!AT43,0)</f>
        <v>0</v>
      </c>
      <c r="BF48" s="6">
        <f>IF(BF$3=TRUE,'FeedStuffs Data'!AU43,0)</f>
        <v>0</v>
      </c>
      <c r="BG48" s="6">
        <f>IF(BG$3=TRUE,'FeedStuffs Data'!AV43,0)</f>
        <v>0</v>
      </c>
    </row>
    <row r="49" spans="7:59" ht="12.75">
      <c r="G49" t="s">
        <v>59</v>
      </c>
      <c r="K49" s="6">
        <f>Solver!G49</f>
        <v>15</v>
      </c>
      <c r="L49" s="33">
        <f t="shared" si="16"/>
      </c>
      <c r="M49" s="6">
        <f>IF(Solver!K49=TRUE,Solver!G49,0)</f>
        <v>0</v>
      </c>
      <c r="N49" s="6"/>
      <c r="O49" s="18">
        <f t="shared" si="17"/>
        <v>14.494997183621427</v>
      </c>
      <c r="Q49" s="6">
        <f>IF(Q$3=TRUE,'FeedStuffs Data'!F44,0)</f>
        <v>0</v>
      </c>
      <c r="R49" s="6">
        <f>IF(R$3=TRUE,'FeedStuffs Data'!G44,0)</f>
        <v>76</v>
      </c>
      <c r="S49" s="6">
        <f>IF(S$3=TRUE,'FeedStuffs Data'!H44,0)</f>
        <v>0</v>
      </c>
      <c r="T49" s="6">
        <f>IF(T$3=TRUE,'FeedStuffs Data'!I44,0)</f>
        <v>0</v>
      </c>
      <c r="U49" s="6">
        <f>IF(U$3=TRUE,'FeedStuffs Data'!J44,0)</f>
        <v>0</v>
      </c>
      <c r="V49" s="6">
        <f>IF(V$3=TRUE,'FeedStuffs Data'!K44,0)</f>
        <v>0</v>
      </c>
      <c r="W49" s="6">
        <f>IF(W$3=TRUE,'FeedStuffs Data'!L44,0)</f>
        <v>0</v>
      </c>
      <c r="X49" s="6">
        <f>IF(X$3=TRUE,'FeedStuffs Data'!M44,0)</f>
        <v>0</v>
      </c>
      <c r="Y49" s="6">
        <f>IF(Y$3=TRUE,'FeedStuffs Data'!N44,0)</f>
        <v>23</v>
      </c>
      <c r="Z49" s="6">
        <f>IF(Z$3=TRUE,'FeedStuffs Data'!O44,0)</f>
        <v>0</v>
      </c>
      <c r="AA49" s="6">
        <f>IF(AA$3=TRUE,'FeedStuffs Data'!P44,0)</f>
        <v>60</v>
      </c>
      <c r="AB49" s="6">
        <f>IF(AB$3=TRUE,'FeedStuffs Data'!Q44,0)</f>
        <v>0</v>
      </c>
      <c r="AC49" s="6">
        <f>IF(AC$3=TRUE,'FeedStuffs Data'!R44,0)</f>
        <v>0</v>
      </c>
      <c r="AD49" s="6">
        <f>IF(AD$3=TRUE,'FeedStuffs Data'!S44,0)</f>
        <v>0</v>
      </c>
      <c r="AE49" s="6">
        <f>IF(AE$3=TRUE,'FeedStuffs Data'!T44,0)</f>
        <v>0</v>
      </c>
      <c r="AF49" s="6">
        <f>IF(AF$3=TRUE,'FeedStuffs Data'!U44,0)</f>
        <v>0</v>
      </c>
      <c r="AG49" s="6">
        <f>IF(AG$3=TRUE,'FeedStuffs Data'!V44,0)</f>
        <v>0</v>
      </c>
      <c r="AH49" s="6">
        <f>IF(AH$3=TRUE,'FeedStuffs Data'!W44,0)</f>
        <v>0</v>
      </c>
      <c r="AI49" s="6">
        <f>IF(AI$3=TRUE,'FeedStuffs Data'!X44,0)</f>
        <v>0</v>
      </c>
      <c r="AJ49" s="6">
        <f>IF(AJ$3=TRUE,'FeedStuffs Data'!Y44,0)</f>
        <v>28</v>
      </c>
      <c r="AK49" s="6">
        <f>IF(AK$3=TRUE,'FeedStuffs Data'!Z44,0)</f>
        <v>23</v>
      </c>
      <c r="AL49" s="6">
        <f>IF(AL$3=TRUE,'FeedStuffs Data'!AA44,0)</f>
        <v>0</v>
      </c>
      <c r="AM49" s="6">
        <f>IF(AM$3=TRUE,'FeedStuffs Data'!AB44,0)</f>
        <v>0</v>
      </c>
      <c r="AN49" s="6">
        <f>IF(AN$3=TRUE,'FeedStuffs Data'!AC44,0)</f>
        <v>53</v>
      </c>
      <c r="AO49" s="6">
        <f>IF(AO$3=TRUE,'FeedStuffs Data'!AD44,0)</f>
        <v>0</v>
      </c>
      <c r="AP49" s="6">
        <f>IF(AP$3=TRUE,'FeedStuffs Data'!AE44,0)</f>
        <v>58</v>
      </c>
      <c r="AQ49" s="6">
        <f>IF(AQ$3=TRUE,'FeedStuffs Data'!AF44,0)</f>
        <v>0</v>
      </c>
      <c r="AR49" s="6">
        <f>IF(AR$3=TRUE,'FeedStuffs Data'!AG44,0)</f>
        <v>0</v>
      </c>
      <c r="AS49" s="6">
        <f>IF(AS$3=TRUE,'FeedStuffs Data'!AH44,0)</f>
        <v>0</v>
      </c>
      <c r="AT49" s="6">
        <f>IF(AT$3=TRUE,'FeedStuffs Data'!AI44,0)</f>
        <v>0</v>
      </c>
      <c r="AU49" s="6">
        <f>IF(AU$3=TRUE,'FeedStuffs Data'!AJ44,0)</f>
        <v>0</v>
      </c>
      <c r="AV49" s="6">
        <f>IF(AV$3=TRUE,'FeedStuffs Data'!AK44,0)</f>
        <v>0</v>
      </c>
      <c r="AW49" s="6">
        <f>IF(AW$3=TRUE,'FeedStuffs Data'!AL44,0)</f>
        <v>0</v>
      </c>
      <c r="AX49" s="6">
        <f>IF(AX$3=TRUE,'FeedStuffs Data'!AM44,0)</f>
        <v>0</v>
      </c>
      <c r="AY49" s="6">
        <f>IF(AY$3=TRUE,'FeedStuffs Data'!AN44,0)</f>
        <v>0</v>
      </c>
      <c r="AZ49" s="6">
        <f>IF(AZ$3=TRUE,'FeedStuffs Data'!AO44,0)</f>
        <v>0</v>
      </c>
      <c r="BA49" s="6">
        <f>IF(BA$3=TRUE,'FeedStuffs Data'!AP44,0)</f>
        <v>0</v>
      </c>
      <c r="BB49" s="6">
        <f>IF(BB$3=TRUE,'FeedStuffs Data'!AQ44,0)</f>
        <v>0</v>
      </c>
      <c r="BC49" s="6">
        <f>IF(BC$3=TRUE,'FeedStuffs Data'!AR44,0)</f>
        <v>0</v>
      </c>
      <c r="BD49" s="6">
        <f>IF(BD$3=TRUE,'FeedStuffs Data'!AS44,0)</f>
        <v>0</v>
      </c>
      <c r="BE49" s="6">
        <f>IF(BE$3=TRUE,'FeedStuffs Data'!AT44,0)</f>
        <v>0</v>
      </c>
      <c r="BF49" s="6">
        <f>IF(BF$3=TRUE,'FeedStuffs Data'!AU44,0)</f>
        <v>0</v>
      </c>
      <c r="BG49" s="6">
        <f>IF(BG$3=TRUE,'FeedStuffs Data'!AV44,0)</f>
        <v>0</v>
      </c>
    </row>
    <row r="50" spans="7:59" ht="12.75">
      <c r="G50" t="s">
        <v>60</v>
      </c>
      <c r="K50" s="6">
        <f>Solver!G50</f>
        <v>10</v>
      </c>
      <c r="L50" s="33">
        <f t="shared" si="16"/>
      </c>
      <c r="M50" s="6">
        <f>IF(Solver!K50=TRUE,Solver!G50,0)</f>
        <v>0</v>
      </c>
      <c r="N50" s="6"/>
      <c r="O50" s="18">
        <f t="shared" si="17"/>
        <v>5.609646138444018</v>
      </c>
      <c r="Q50" s="6">
        <f>IF(Q$3=TRUE,'FeedStuffs Data'!F45,0)</f>
        <v>0</v>
      </c>
      <c r="R50" s="6">
        <f>IF(R$3=TRUE,'FeedStuffs Data'!G45,0)</f>
        <v>7.9</v>
      </c>
      <c r="S50" s="6">
        <f>IF(S$3=TRUE,'FeedStuffs Data'!H45,0)</f>
        <v>0</v>
      </c>
      <c r="T50" s="6">
        <f>IF(T$3=TRUE,'FeedStuffs Data'!I45,0)</f>
        <v>0</v>
      </c>
      <c r="U50" s="6">
        <f>IF(U$3=TRUE,'FeedStuffs Data'!J45,0)</f>
        <v>0</v>
      </c>
      <c r="V50" s="6">
        <f>IF(V$3=TRUE,'FeedStuffs Data'!K45,0)</f>
        <v>0</v>
      </c>
      <c r="W50" s="6">
        <f>IF(W$3=TRUE,'FeedStuffs Data'!L45,0)</f>
        <v>0</v>
      </c>
      <c r="X50" s="6">
        <f>IF(X$3=TRUE,'FeedStuffs Data'!M45,0)</f>
        <v>0</v>
      </c>
      <c r="Y50" s="6">
        <f>IF(Y$3=TRUE,'FeedStuffs Data'!N45,0)</f>
        <v>5.1</v>
      </c>
      <c r="Z50" s="6">
        <f>IF(Z$3=TRUE,'FeedStuffs Data'!O45,0)</f>
        <v>0</v>
      </c>
      <c r="AA50" s="6">
        <f>IF(AA$3=TRUE,'FeedStuffs Data'!P45,0)</f>
        <v>3.5</v>
      </c>
      <c r="AB50" s="6">
        <f>IF(AB$3=TRUE,'FeedStuffs Data'!Q45,0)</f>
        <v>0</v>
      </c>
      <c r="AC50" s="6">
        <f>IF(AC$3=TRUE,'FeedStuffs Data'!R45,0)</f>
        <v>0</v>
      </c>
      <c r="AD50" s="6">
        <f>IF(AD$3=TRUE,'FeedStuffs Data'!S45,0)</f>
        <v>0</v>
      </c>
      <c r="AE50" s="6">
        <f>IF(AE$3=TRUE,'FeedStuffs Data'!T45,0)</f>
        <v>0</v>
      </c>
      <c r="AF50" s="6">
        <f>IF(AF$3=TRUE,'FeedStuffs Data'!U45,0)</f>
        <v>0</v>
      </c>
      <c r="AG50" s="6">
        <f>IF(AG$3=TRUE,'FeedStuffs Data'!V45,0)</f>
        <v>0</v>
      </c>
      <c r="AH50" s="6">
        <f>IF(AH$3=TRUE,'FeedStuffs Data'!W45,0)</f>
        <v>0</v>
      </c>
      <c r="AI50" s="6">
        <f>IF(AI$3=TRUE,'FeedStuffs Data'!X45,0)</f>
        <v>0</v>
      </c>
      <c r="AJ50" s="6">
        <f>IF(AJ$3=TRUE,'FeedStuffs Data'!Y45,0)</f>
        <v>16.3</v>
      </c>
      <c r="AK50" s="6">
        <f>IF(AK$3=TRUE,'FeedStuffs Data'!Z45,0)</f>
        <v>16.41</v>
      </c>
      <c r="AL50" s="6">
        <f>IF(AL$3=TRUE,'FeedStuffs Data'!AA45,0)</f>
        <v>0</v>
      </c>
      <c r="AM50" s="6">
        <f>IF(AM$3=TRUE,'FeedStuffs Data'!AB45,0)</f>
        <v>0</v>
      </c>
      <c r="AN50" s="6">
        <f>IF(AN$3=TRUE,'FeedStuffs Data'!AC45,0)</f>
        <v>10.1</v>
      </c>
      <c r="AO50" s="6">
        <f>IF(AO$3=TRUE,'FeedStuffs Data'!AD45,0)</f>
        <v>0</v>
      </c>
      <c r="AP50" s="6">
        <f>IF(AP$3=TRUE,'FeedStuffs Data'!AE45,0)</f>
        <v>40</v>
      </c>
      <c r="AQ50" s="6">
        <f>IF(AQ$3=TRUE,'FeedStuffs Data'!AF45,0)</f>
        <v>0</v>
      </c>
      <c r="AR50" s="6">
        <f>IF(AR$3=TRUE,'FeedStuffs Data'!AG45,0)</f>
        <v>0</v>
      </c>
      <c r="AS50" s="6">
        <f>IF(AS$3=TRUE,'FeedStuffs Data'!AH45,0)</f>
        <v>0</v>
      </c>
      <c r="AT50" s="6">
        <f>IF(AT$3=TRUE,'FeedStuffs Data'!AI45,0)</f>
        <v>0</v>
      </c>
      <c r="AU50" s="6">
        <f>IF(AU$3=TRUE,'FeedStuffs Data'!AJ45,0)</f>
        <v>0</v>
      </c>
      <c r="AV50" s="6">
        <f>IF(AV$3=TRUE,'FeedStuffs Data'!AK45,0)</f>
        <v>0</v>
      </c>
      <c r="AW50" s="6">
        <f>IF(AW$3=TRUE,'FeedStuffs Data'!AL45,0)</f>
        <v>0</v>
      </c>
      <c r="AX50" s="6">
        <f>IF(AX$3=TRUE,'FeedStuffs Data'!AM45,0)</f>
        <v>0</v>
      </c>
      <c r="AY50" s="6">
        <f>IF(AY$3=TRUE,'FeedStuffs Data'!AN45,0)</f>
        <v>0</v>
      </c>
      <c r="AZ50" s="6">
        <f>IF(AZ$3=TRUE,'FeedStuffs Data'!AO45,0)</f>
        <v>0</v>
      </c>
      <c r="BA50" s="6">
        <f>IF(BA$3=TRUE,'FeedStuffs Data'!AP45,0)</f>
        <v>0</v>
      </c>
      <c r="BB50" s="6">
        <f>IF(BB$3=TRUE,'FeedStuffs Data'!AQ45,0)</f>
        <v>0</v>
      </c>
      <c r="BC50" s="6">
        <f>IF(BC$3=TRUE,'FeedStuffs Data'!AR45,0)</f>
        <v>0</v>
      </c>
      <c r="BD50" s="6">
        <f>IF(BD$3=TRUE,'FeedStuffs Data'!AS45,0)</f>
        <v>0</v>
      </c>
      <c r="BE50" s="6">
        <f>IF(BE$3=TRUE,'FeedStuffs Data'!AT45,0)</f>
        <v>0</v>
      </c>
      <c r="BF50" s="6">
        <f>IF(BF$3=TRUE,'FeedStuffs Data'!AU45,0)</f>
        <v>0</v>
      </c>
      <c r="BG50" s="6">
        <f>IF(BG$3=TRUE,'FeedStuffs Data'!AV45,0)</f>
        <v>0</v>
      </c>
    </row>
    <row r="51" spans="7:59" ht="12.75">
      <c r="G51" t="s">
        <v>61</v>
      </c>
      <c r="K51" s="6">
        <f>Solver!G51</f>
        <v>3.5</v>
      </c>
      <c r="L51" s="33">
        <f t="shared" si="16"/>
      </c>
      <c r="M51" s="6">
        <f>IF(Solver!K51=TRUE,Solver!G51,0)</f>
        <v>0</v>
      </c>
      <c r="N51" s="6"/>
      <c r="O51" s="18">
        <f t="shared" si="17"/>
        <v>1.0246094755301183</v>
      </c>
      <c r="Q51" s="6">
        <f>IF(Q$3=TRUE,'FeedStuffs Data'!F46,0)</f>
        <v>0</v>
      </c>
      <c r="R51" s="6">
        <f>IF(R$3=TRUE,'FeedStuffs Data'!G46,0)</f>
        <v>1.6</v>
      </c>
      <c r="S51" s="6">
        <f>IF(S$3=TRUE,'FeedStuffs Data'!H46,0)</f>
        <v>0</v>
      </c>
      <c r="T51" s="6">
        <f>IF(T$3=TRUE,'FeedStuffs Data'!I46,0)</f>
        <v>0</v>
      </c>
      <c r="U51" s="6">
        <f>IF(U$3=TRUE,'FeedStuffs Data'!J46,0)</f>
        <v>0</v>
      </c>
      <c r="V51" s="6">
        <f>IF(V$3=TRUE,'FeedStuffs Data'!K46,0)</f>
        <v>0</v>
      </c>
      <c r="W51" s="6">
        <f>IF(W$3=TRUE,'FeedStuffs Data'!L46,0)</f>
        <v>0</v>
      </c>
      <c r="X51" s="6">
        <f>IF(X$3=TRUE,'FeedStuffs Data'!M46,0)</f>
        <v>0</v>
      </c>
      <c r="Y51" s="6">
        <f>IF(Y$3=TRUE,'FeedStuffs Data'!N46,0)</f>
        <v>1.1</v>
      </c>
      <c r="Z51" s="6">
        <f>IF(Z$3=TRUE,'FeedStuffs Data'!O46,0)</f>
        <v>0</v>
      </c>
      <c r="AA51" s="6">
        <f>IF(AA$3=TRUE,'FeedStuffs Data'!P46,0)</f>
        <v>2</v>
      </c>
      <c r="AB51" s="6">
        <f>IF(AB$3=TRUE,'FeedStuffs Data'!Q46,0)</f>
        <v>0</v>
      </c>
      <c r="AC51" s="6">
        <f>IF(AC$3=TRUE,'FeedStuffs Data'!R46,0)</f>
        <v>0</v>
      </c>
      <c r="AD51" s="6">
        <f>IF(AD$3=TRUE,'FeedStuffs Data'!S46,0)</f>
        <v>0</v>
      </c>
      <c r="AE51" s="6">
        <f>IF(AE$3=TRUE,'FeedStuffs Data'!T46,0)</f>
        <v>0</v>
      </c>
      <c r="AF51" s="6">
        <f>IF(AF$3=TRUE,'FeedStuffs Data'!U46,0)</f>
        <v>0</v>
      </c>
      <c r="AG51" s="6">
        <f>IF(AG$3=TRUE,'FeedStuffs Data'!V46,0)</f>
        <v>0</v>
      </c>
      <c r="AH51" s="6">
        <f>IF(AH$3=TRUE,'FeedStuffs Data'!W46,0)</f>
        <v>0</v>
      </c>
      <c r="AI51" s="6">
        <f>IF(AI$3=TRUE,'FeedStuffs Data'!X46,0)</f>
        <v>0</v>
      </c>
      <c r="AJ51" s="6">
        <f>IF(AJ$3=TRUE,'FeedStuffs Data'!Y46,0)</f>
        <v>2.9</v>
      </c>
      <c r="AK51" s="6">
        <f>IF(AK$3=TRUE,'FeedStuffs Data'!Z46,0)</f>
        <v>2.7</v>
      </c>
      <c r="AL51" s="6">
        <f>IF(AL$3=TRUE,'FeedStuffs Data'!AA46,0)</f>
        <v>0</v>
      </c>
      <c r="AM51" s="6">
        <f>IF(AM$3=TRUE,'FeedStuffs Data'!AB46,0)</f>
        <v>0</v>
      </c>
      <c r="AN51" s="6">
        <f>IF(AN$3=TRUE,'FeedStuffs Data'!AC46,0)</f>
        <v>1.5</v>
      </c>
      <c r="AO51" s="6">
        <f>IF(AO$3=TRUE,'FeedStuffs Data'!AD46,0)</f>
        <v>0</v>
      </c>
      <c r="AP51" s="6">
        <f>IF(AP$3=TRUE,'FeedStuffs Data'!AE46,0)</f>
        <v>5</v>
      </c>
      <c r="AQ51" s="6">
        <f>IF(AQ$3=TRUE,'FeedStuffs Data'!AF46,0)</f>
        <v>0</v>
      </c>
      <c r="AR51" s="6">
        <f>IF(AR$3=TRUE,'FeedStuffs Data'!AG46,0)</f>
        <v>0</v>
      </c>
      <c r="AS51" s="6">
        <f>IF(AS$3=TRUE,'FeedStuffs Data'!AH46,0)</f>
        <v>0</v>
      </c>
      <c r="AT51" s="6">
        <f>IF(AT$3=TRUE,'FeedStuffs Data'!AI46,0)</f>
        <v>0</v>
      </c>
      <c r="AU51" s="6">
        <f>IF(AU$3=TRUE,'FeedStuffs Data'!AJ46,0)</f>
        <v>0</v>
      </c>
      <c r="AV51" s="6">
        <f>IF(AV$3=TRUE,'FeedStuffs Data'!AK46,0)</f>
        <v>0</v>
      </c>
      <c r="AW51" s="6">
        <f>IF(AW$3=TRUE,'FeedStuffs Data'!AL46,0)</f>
        <v>0</v>
      </c>
      <c r="AX51" s="6">
        <f>IF(AX$3=TRUE,'FeedStuffs Data'!AM46,0)</f>
        <v>0</v>
      </c>
      <c r="AY51" s="6">
        <f>IF(AY$3=TRUE,'FeedStuffs Data'!AN46,0)</f>
        <v>0</v>
      </c>
      <c r="AZ51" s="6">
        <f>IF(AZ$3=TRUE,'FeedStuffs Data'!AO46,0)</f>
        <v>0</v>
      </c>
      <c r="BA51" s="6">
        <f>IF(BA$3=TRUE,'FeedStuffs Data'!AP46,0)</f>
        <v>0</v>
      </c>
      <c r="BB51" s="6">
        <f>IF(BB$3=TRUE,'FeedStuffs Data'!AQ46,0)</f>
        <v>0</v>
      </c>
      <c r="BC51" s="6">
        <f>IF(BC$3=TRUE,'FeedStuffs Data'!AR46,0)</f>
        <v>0</v>
      </c>
      <c r="BD51" s="6">
        <f>IF(BD$3=TRUE,'FeedStuffs Data'!AS46,0)</f>
        <v>0</v>
      </c>
      <c r="BE51" s="6">
        <f>IF(BE$3=TRUE,'FeedStuffs Data'!AT46,0)</f>
        <v>0</v>
      </c>
      <c r="BF51" s="6">
        <f>IF(BF$3=TRUE,'FeedStuffs Data'!AU46,0)</f>
        <v>0</v>
      </c>
      <c r="BG51" s="6">
        <f>IF(BG$3=TRUE,'FeedStuffs Data'!AV46,0)</f>
        <v>0</v>
      </c>
    </row>
    <row r="52" spans="7:59" ht="12.75">
      <c r="G52" t="s">
        <v>62</v>
      </c>
      <c r="K52" s="6">
        <f>Solver!G52</f>
        <v>1</v>
      </c>
      <c r="L52" s="33">
        <f t="shared" si="16"/>
      </c>
      <c r="M52" s="6">
        <f>IF(Solver!K52=TRUE,Solver!G52,0)</f>
        <v>0</v>
      </c>
      <c r="N52" s="6"/>
      <c r="O52" s="18">
        <f t="shared" si="17"/>
        <v>2.5606796544265444</v>
      </c>
      <c r="Q52" s="6">
        <f>IF(Q$3=TRUE,'FeedStuffs Data'!F47,0)</f>
        <v>0</v>
      </c>
      <c r="R52" s="6">
        <f>IF(R$3=TRUE,'FeedStuffs Data'!G47,0)</f>
        <v>4.5</v>
      </c>
      <c r="S52" s="6">
        <f>IF(S$3=TRUE,'FeedStuffs Data'!H47,0)</f>
        <v>0</v>
      </c>
      <c r="T52" s="6">
        <f>IF(T$3=TRUE,'FeedStuffs Data'!I47,0)</f>
        <v>0</v>
      </c>
      <c r="U52" s="6">
        <f>IF(U$3=TRUE,'FeedStuffs Data'!J47,0)</f>
        <v>0</v>
      </c>
      <c r="V52" s="6">
        <f>IF(V$3=TRUE,'FeedStuffs Data'!K47,0)</f>
        <v>0</v>
      </c>
      <c r="W52" s="6">
        <f>IF(W$3=TRUE,'FeedStuffs Data'!L47,0)</f>
        <v>0</v>
      </c>
      <c r="X52" s="6">
        <f>IF(X$3=TRUE,'FeedStuffs Data'!M47,0)</f>
        <v>0</v>
      </c>
      <c r="Y52" s="6">
        <f>IF(Y$3=TRUE,'FeedStuffs Data'!N47,0)</f>
        <v>3.7</v>
      </c>
      <c r="Z52" s="6">
        <f>IF(Z$3=TRUE,'FeedStuffs Data'!O47,0)</f>
        <v>0</v>
      </c>
      <c r="AA52" s="6">
        <f>IF(AA$3=TRUE,'FeedStuffs Data'!P47,0)</f>
        <v>0.3</v>
      </c>
      <c r="AB52" s="6">
        <f>IF(AB$3=TRUE,'FeedStuffs Data'!Q47,0)</f>
        <v>0</v>
      </c>
      <c r="AC52" s="6">
        <f>IF(AC$3=TRUE,'FeedStuffs Data'!R47,0)</f>
        <v>0</v>
      </c>
      <c r="AD52" s="6">
        <f>IF(AD$3=TRUE,'FeedStuffs Data'!S47,0)</f>
        <v>0</v>
      </c>
      <c r="AE52" s="6">
        <f>IF(AE$3=TRUE,'FeedStuffs Data'!T47,0)</f>
        <v>0</v>
      </c>
      <c r="AF52" s="6">
        <f>IF(AF$3=TRUE,'FeedStuffs Data'!U47,0)</f>
        <v>0</v>
      </c>
      <c r="AG52" s="6">
        <f>IF(AG$3=TRUE,'FeedStuffs Data'!V47,0)</f>
        <v>0</v>
      </c>
      <c r="AH52" s="6">
        <f>IF(AH$3=TRUE,'FeedStuffs Data'!W47,0)</f>
        <v>0</v>
      </c>
      <c r="AI52" s="6">
        <f>IF(AI$3=TRUE,'FeedStuffs Data'!X47,0)</f>
        <v>0</v>
      </c>
      <c r="AJ52" s="6">
        <f>IF(AJ$3=TRUE,'FeedStuffs Data'!Y47,0)</f>
        <v>6</v>
      </c>
      <c r="AK52" s="6">
        <f>IF(AK$3=TRUE,'FeedStuffs Data'!Z47,0)</f>
        <v>0</v>
      </c>
      <c r="AL52" s="6">
        <f>IF(AL$3=TRUE,'FeedStuffs Data'!AA47,0)</f>
        <v>0</v>
      </c>
      <c r="AM52" s="6">
        <f>IF(AM$3=TRUE,'FeedStuffs Data'!AB47,0)</f>
        <v>0</v>
      </c>
      <c r="AN52" s="6">
        <f>IF(AN$3=TRUE,'FeedStuffs Data'!AC47,0)</f>
        <v>4.7</v>
      </c>
      <c r="AO52" s="6">
        <f>IF(AO$3=TRUE,'FeedStuffs Data'!AD47,0)</f>
        <v>0</v>
      </c>
      <c r="AP52" s="6">
        <f>IF(AP$3=TRUE,'FeedStuffs Data'!AE47,0)</f>
        <v>7</v>
      </c>
      <c r="AQ52" s="6">
        <f>IF(AQ$3=TRUE,'FeedStuffs Data'!AF47,0)</f>
        <v>0</v>
      </c>
      <c r="AR52" s="6">
        <f>IF(AR$3=TRUE,'FeedStuffs Data'!AG47,0)</f>
        <v>0</v>
      </c>
      <c r="AS52" s="6">
        <f>IF(AS$3=TRUE,'FeedStuffs Data'!AH47,0)</f>
        <v>0</v>
      </c>
      <c r="AT52" s="6">
        <f>IF(AT$3=TRUE,'FeedStuffs Data'!AI47,0)</f>
        <v>0</v>
      </c>
      <c r="AU52" s="6">
        <f>IF(AU$3=TRUE,'FeedStuffs Data'!AJ47,0)</f>
        <v>0</v>
      </c>
      <c r="AV52" s="6">
        <f>IF(AV$3=TRUE,'FeedStuffs Data'!AK47,0)</f>
        <v>0</v>
      </c>
      <c r="AW52" s="6">
        <f>IF(AW$3=TRUE,'FeedStuffs Data'!AL47,0)</f>
        <v>0</v>
      </c>
      <c r="AX52" s="6">
        <f>IF(AX$3=TRUE,'FeedStuffs Data'!AM47,0)</f>
        <v>0</v>
      </c>
      <c r="AY52" s="6">
        <f>IF(AY$3=TRUE,'FeedStuffs Data'!AN47,0)</f>
        <v>0</v>
      </c>
      <c r="AZ52" s="6">
        <f>IF(AZ$3=TRUE,'FeedStuffs Data'!AO47,0)</f>
        <v>0</v>
      </c>
      <c r="BA52" s="6">
        <f>IF(BA$3=TRUE,'FeedStuffs Data'!AP47,0)</f>
        <v>0</v>
      </c>
      <c r="BB52" s="6">
        <f>IF(BB$3=TRUE,'FeedStuffs Data'!AQ47,0)</f>
        <v>0</v>
      </c>
      <c r="BC52" s="6">
        <f>IF(BC$3=TRUE,'FeedStuffs Data'!AR47,0)</f>
        <v>0</v>
      </c>
      <c r="BD52" s="6">
        <f>IF(BD$3=TRUE,'FeedStuffs Data'!AS47,0)</f>
        <v>0</v>
      </c>
      <c r="BE52" s="6">
        <f>IF(BE$3=TRUE,'FeedStuffs Data'!AT47,0)</f>
        <v>0</v>
      </c>
      <c r="BF52" s="6">
        <f>IF(BF$3=TRUE,'FeedStuffs Data'!AU47,0)</f>
        <v>0</v>
      </c>
      <c r="BG52" s="6">
        <f>IF(BG$3=TRUE,'FeedStuffs Data'!AV47,0)</f>
        <v>0</v>
      </c>
    </row>
    <row r="53" spans="7:59" ht="12.75">
      <c r="G53" t="s">
        <v>63</v>
      </c>
      <c r="K53" s="6">
        <f>Solver!G53</f>
        <v>1.5</v>
      </c>
      <c r="L53" s="33">
        <f t="shared" si="16"/>
      </c>
      <c r="M53" s="6">
        <f>IF(Solver!K53=TRUE,Solver!G53,0)</f>
        <v>0</v>
      </c>
      <c r="N53" s="6"/>
      <c r="O53" s="18">
        <f t="shared" si="17"/>
        <v>3.4113722853120074</v>
      </c>
      <c r="Q53" s="6">
        <f>IF(Q$3=TRUE,'FeedStuffs Data'!F48,0)</f>
        <v>0</v>
      </c>
      <c r="R53" s="6">
        <f>IF(R$3=TRUE,'FeedStuffs Data'!G48,0)</f>
        <v>5.8</v>
      </c>
      <c r="S53" s="6">
        <f>IF(S$3=TRUE,'FeedStuffs Data'!H48,0)</f>
        <v>0</v>
      </c>
      <c r="T53" s="6">
        <f>IF(T$3=TRUE,'FeedStuffs Data'!I48,0)</f>
        <v>0</v>
      </c>
      <c r="U53" s="6">
        <f>IF(U$3=TRUE,'FeedStuffs Data'!J48,0)</f>
        <v>0</v>
      </c>
      <c r="V53" s="6">
        <f>IF(V$3=TRUE,'FeedStuffs Data'!K48,0)</f>
        <v>0</v>
      </c>
      <c r="W53" s="6">
        <f>IF(W$3=TRUE,'FeedStuffs Data'!L48,0)</f>
        <v>0</v>
      </c>
      <c r="X53" s="6">
        <f>IF(X$3=TRUE,'FeedStuffs Data'!M48,0)</f>
        <v>0</v>
      </c>
      <c r="Y53" s="6">
        <f>IF(Y$3=TRUE,'FeedStuffs Data'!N48,0)</f>
        <v>6.2</v>
      </c>
      <c r="Z53" s="6">
        <f>IF(Z$3=TRUE,'FeedStuffs Data'!O48,0)</f>
        <v>0</v>
      </c>
      <c r="AA53" s="6">
        <f>IF(AA$3=TRUE,'FeedStuffs Data'!P48,0)</f>
        <v>6.6</v>
      </c>
      <c r="AB53" s="6">
        <f>IF(AB$3=TRUE,'FeedStuffs Data'!Q48,0)</f>
        <v>0</v>
      </c>
      <c r="AC53" s="6">
        <f>IF(AC$3=TRUE,'FeedStuffs Data'!R48,0)</f>
        <v>0</v>
      </c>
      <c r="AD53" s="6">
        <f>IF(AD$3=TRUE,'FeedStuffs Data'!S48,0)</f>
        <v>0</v>
      </c>
      <c r="AE53" s="6">
        <f>IF(AE$3=TRUE,'FeedStuffs Data'!T48,0)</f>
        <v>0</v>
      </c>
      <c r="AF53" s="6">
        <f>IF(AF$3=TRUE,'FeedStuffs Data'!U48,0)</f>
        <v>0</v>
      </c>
      <c r="AG53" s="6">
        <f>IF(AG$3=TRUE,'FeedStuffs Data'!V48,0)</f>
        <v>0</v>
      </c>
      <c r="AH53" s="6">
        <f>IF(AH$3=TRUE,'FeedStuffs Data'!W48,0)</f>
        <v>0</v>
      </c>
      <c r="AI53" s="6">
        <f>IF(AI$3=TRUE,'FeedStuffs Data'!X48,0)</f>
        <v>0</v>
      </c>
      <c r="AJ53" s="6">
        <f>IF(AJ$3=TRUE,'FeedStuffs Data'!Y48,0)</f>
        <v>6</v>
      </c>
      <c r="AK53" s="6">
        <f>IF(AK$3=TRUE,'FeedStuffs Data'!Z48,0)</f>
        <v>0</v>
      </c>
      <c r="AL53" s="6">
        <f>IF(AL$3=TRUE,'FeedStuffs Data'!AA48,0)</f>
        <v>0</v>
      </c>
      <c r="AM53" s="6">
        <f>IF(AM$3=TRUE,'FeedStuffs Data'!AB48,0)</f>
        <v>0</v>
      </c>
      <c r="AN53" s="6">
        <f>IF(AN$3=TRUE,'FeedStuffs Data'!AC48,0)</f>
        <v>3.2</v>
      </c>
      <c r="AO53" s="6">
        <f>IF(AO$3=TRUE,'FeedStuffs Data'!AD48,0)</f>
        <v>0</v>
      </c>
      <c r="AP53" s="6">
        <f>IF(AP$3=TRUE,'FeedStuffs Data'!AE48,0)</f>
        <v>5</v>
      </c>
      <c r="AQ53" s="6">
        <f>IF(AQ$3=TRUE,'FeedStuffs Data'!AF48,0)</f>
        <v>0</v>
      </c>
      <c r="AR53" s="6">
        <f>IF(AR$3=TRUE,'FeedStuffs Data'!AG48,0)</f>
        <v>0</v>
      </c>
      <c r="AS53" s="6">
        <f>IF(AS$3=TRUE,'FeedStuffs Data'!AH48,0)</f>
        <v>0</v>
      </c>
      <c r="AT53" s="6">
        <f>IF(AT$3=TRUE,'FeedStuffs Data'!AI48,0)</f>
        <v>0</v>
      </c>
      <c r="AU53" s="6">
        <f>IF(AU$3=TRUE,'FeedStuffs Data'!AJ48,0)</f>
        <v>0</v>
      </c>
      <c r="AV53" s="6">
        <f>IF(AV$3=TRUE,'FeedStuffs Data'!AK48,0)</f>
        <v>0</v>
      </c>
      <c r="AW53" s="6">
        <f>IF(AW$3=TRUE,'FeedStuffs Data'!AL48,0)</f>
        <v>0</v>
      </c>
      <c r="AX53" s="6">
        <f>IF(AX$3=TRUE,'FeedStuffs Data'!AM48,0)</f>
        <v>0</v>
      </c>
      <c r="AY53" s="6">
        <f>IF(AY$3=TRUE,'FeedStuffs Data'!AN48,0)</f>
        <v>0</v>
      </c>
      <c r="AZ53" s="6">
        <f>IF(AZ$3=TRUE,'FeedStuffs Data'!AO48,0)</f>
        <v>0</v>
      </c>
      <c r="BA53" s="6">
        <f>IF(BA$3=TRUE,'FeedStuffs Data'!AP48,0)</f>
        <v>0</v>
      </c>
      <c r="BB53" s="6">
        <f>IF(BB$3=TRUE,'FeedStuffs Data'!AQ48,0)</f>
        <v>0</v>
      </c>
      <c r="BC53" s="6">
        <f>IF(BC$3=TRUE,'FeedStuffs Data'!AR48,0)</f>
        <v>0</v>
      </c>
      <c r="BD53" s="6">
        <f>IF(BD$3=TRUE,'FeedStuffs Data'!AS48,0)</f>
        <v>0</v>
      </c>
      <c r="BE53" s="6">
        <f>IF(BE$3=TRUE,'FeedStuffs Data'!AT48,0)</f>
        <v>0</v>
      </c>
      <c r="BF53" s="6">
        <f>IF(BF$3=TRUE,'FeedStuffs Data'!AU48,0)</f>
        <v>0</v>
      </c>
      <c r="BG53" s="6">
        <f>IF(BG$3=TRUE,'FeedStuffs Data'!AV48,0)</f>
        <v>0</v>
      </c>
    </row>
    <row r="54" spans="7:59" ht="12.75">
      <c r="G54" t="s">
        <v>64</v>
      </c>
      <c r="K54" s="6">
        <f>Solver!G54</f>
        <v>17.5</v>
      </c>
      <c r="L54" s="33">
        <f t="shared" si="16"/>
      </c>
      <c r="M54" s="6">
        <f>IF(Solver!K54=TRUE,Solver!G54,0)</f>
        <v>0</v>
      </c>
      <c r="N54" s="6"/>
      <c r="O54" s="18">
        <f t="shared" si="17"/>
        <v>0</v>
      </c>
      <c r="Q54" s="6">
        <f>IF(Q$3=TRUE,'FeedStuffs Data'!F49,0)*1000</f>
        <v>0</v>
      </c>
      <c r="R54" s="6">
        <f>IF(R$3=TRUE,'FeedStuffs Data'!G49,0)*1000</f>
        <v>0</v>
      </c>
      <c r="S54" s="6">
        <f>IF(S$3=TRUE,'FeedStuffs Data'!H49,0)*1000</f>
        <v>0</v>
      </c>
      <c r="T54" s="6">
        <f>IF(T$3=TRUE,'FeedStuffs Data'!I49,0)*1000</f>
        <v>0</v>
      </c>
      <c r="U54" s="6">
        <f>IF(U$3=TRUE,'FeedStuffs Data'!J49,0)*1000</f>
        <v>0</v>
      </c>
      <c r="V54" s="6">
        <f>IF(V$3=TRUE,'FeedStuffs Data'!K49,0)*1000</f>
        <v>0</v>
      </c>
      <c r="W54" s="6">
        <f>IF(W$3=TRUE,'FeedStuffs Data'!L49,0)*1000</f>
        <v>0</v>
      </c>
      <c r="X54" s="6">
        <f>IF(X$3=TRUE,'FeedStuffs Data'!M49,0)*1000</f>
        <v>0</v>
      </c>
      <c r="Y54" s="6">
        <f>IF(Y$3=TRUE,'FeedStuffs Data'!N49,0)*1000</f>
        <v>0</v>
      </c>
      <c r="Z54" s="6">
        <f>IF(Z$3=TRUE,'FeedStuffs Data'!O49,0)*1000</f>
        <v>0</v>
      </c>
      <c r="AA54" s="6">
        <f>IF(AA$3=TRUE,'FeedStuffs Data'!P49,0)*1000</f>
        <v>0</v>
      </c>
      <c r="AB54" s="6">
        <f>IF(AB$3=TRUE,'FeedStuffs Data'!Q49,0)*1000</f>
        <v>0</v>
      </c>
      <c r="AC54" s="6">
        <f>IF(AC$3=TRUE,'FeedStuffs Data'!R49,0)*1000</f>
        <v>0</v>
      </c>
      <c r="AD54" s="6">
        <f>IF(AD$3=TRUE,'FeedStuffs Data'!S49,0)*1000</f>
        <v>0</v>
      </c>
      <c r="AE54" s="6">
        <f>IF(AE$3=TRUE,'FeedStuffs Data'!T49,0)*1000</f>
        <v>0</v>
      </c>
      <c r="AF54" s="6">
        <f>IF(AF$3=TRUE,'FeedStuffs Data'!U49,0)*1000</f>
        <v>0</v>
      </c>
      <c r="AG54" s="6">
        <f>IF(AG$3=TRUE,'FeedStuffs Data'!V49,0)*1000</f>
        <v>0</v>
      </c>
      <c r="AH54" s="6">
        <f>IF(AH$3=TRUE,'FeedStuffs Data'!W49,0)*1000</f>
        <v>0</v>
      </c>
      <c r="AI54" s="6">
        <f>IF(AI$3=TRUE,'FeedStuffs Data'!X49,0)*1000</f>
        <v>0</v>
      </c>
      <c r="AJ54" s="6">
        <f>IF(AJ$3=TRUE,'FeedStuffs Data'!Y49,0)*1000</f>
        <v>0</v>
      </c>
      <c r="AK54" s="6">
        <f>IF(AK$3=TRUE,'FeedStuffs Data'!Z49,0)*1000</f>
        <v>0</v>
      </c>
      <c r="AL54" s="6">
        <f>IF(AL$3=TRUE,'FeedStuffs Data'!AA49,0)*1000</f>
        <v>0</v>
      </c>
      <c r="AM54" s="6">
        <f>IF(AM$3=TRUE,'FeedStuffs Data'!AB49,0)*1000</f>
        <v>0</v>
      </c>
      <c r="AN54" s="6">
        <f>IF(AN$3=TRUE,'FeedStuffs Data'!AC49,0)*1000</f>
        <v>0</v>
      </c>
      <c r="AO54" s="6">
        <f>IF(AO$3=TRUE,'FeedStuffs Data'!AD49,0)*1000</f>
        <v>0</v>
      </c>
      <c r="AP54" s="6">
        <f>IF(AP$3=TRUE,'FeedStuffs Data'!AE49,0)*1000</f>
        <v>0</v>
      </c>
      <c r="AQ54" s="6">
        <f>IF(AQ$3=TRUE,'FeedStuffs Data'!AF49,0)*1000</f>
        <v>0</v>
      </c>
      <c r="AR54" s="6">
        <f>IF(AR$3=TRUE,'FeedStuffs Data'!AG49,0)*1000</f>
        <v>0</v>
      </c>
      <c r="AS54" s="6">
        <f>IF(AS$3=TRUE,'FeedStuffs Data'!AH49,0)*1000</f>
        <v>0</v>
      </c>
      <c r="AT54" s="6">
        <f>IF(AT$3=TRUE,'FeedStuffs Data'!AI49,0)*1000</f>
        <v>0</v>
      </c>
      <c r="AU54" s="6">
        <f>IF(AU$3=TRUE,'FeedStuffs Data'!AJ49,0)*1000</f>
        <v>0</v>
      </c>
      <c r="AV54" s="6">
        <f>IF(AV$3=TRUE,'FeedStuffs Data'!AK49,0)*1000</f>
        <v>0</v>
      </c>
      <c r="AW54" s="6">
        <f>IF(AW$3=TRUE,'FeedStuffs Data'!AL49,0)*1000</f>
        <v>0</v>
      </c>
      <c r="AX54" s="6">
        <f>IF(AX$3=TRUE,'FeedStuffs Data'!AM49,0)*1000</f>
        <v>0</v>
      </c>
      <c r="AY54" s="6">
        <f>IF(AY$3=TRUE,'FeedStuffs Data'!AN49,0)*1000</f>
        <v>0</v>
      </c>
      <c r="AZ54" s="6">
        <f>IF(AZ$3=TRUE,'FeedStuffs Data'!AO49,0)*1000</f>
        <v>0</v>
      </c>
      <c r="BA54" s="6">
        <f>IF(BA$3=TRUE,'FeedStuffs Data'!AP49,0)*1000</f>
        <v>0</v>
      </c>
      <c r="BB54" s="6">
        <f>IF(BB$3=TRUE,'FeedStuffs Data'!AQ49,0)*1000</f>
        <v>0</v>
      </c>
      <c r="BC54" s="6">
        <f>IF(BC$3=TRUE,'FeedStuffs Data'!AR49,0)*1000</f>
        <v>0</v>
      </c>
      <c r="BD54" s="6">
        <f>IF(BD$3=TRUE,'FeedStuffs Data'!AS49,0)*1000</f>
        <v>0</v>
      </c>
      <c r="BE54" s="6">
        <f>IF(BE$3=TRUE,'FeedStuffs Data'!AT49,0)*1000</f>
        <v>0</v>
      </c>
      <c r="BF54" s="6">
        <f>IF(BF$3=TRUE,'FeedStuffs Data'!AU49,0)*1000</f>
        <v>0</v>
      </c>
      <c r="BG54" s="6">
        <f>IF(BG$3=TRUE,'FeedStuffs Data'!AV49,0)*1000</f>
        <v>0</v>
      </c>
    </row>
    <row r="56" spans="6:59" ht="12.75">
      <c r="F56" t="s">
        <v>130</v>
      </c>
      <c r="Q56" s="14">
        <f ca="1">INDIRECT(ADDRESS('FeedStuffs Data'!F2+56,12,,,"Solver"))/IF(Q13=0,1,Q13)</f>
        <v>99999</v>
      </c>
      <c r="R56" s="14">
        <f ca="1">INDIRECT(ADDRESS('FeedStuffs Data'!G2+56,12,,,"Solver"))/IF(R13&gt;=0,1,R13)</f>
        <v>105</v>
      </c>
      <c r="S56" s="14">
        <f ca="1">INDIRECT(ADDRESS('FeedStuffs Data'!H2+56,12,,,"Solver"))</f>
        <v>99999</v>
      </c>
      <c r="T56" s="14">
        <f ca="1">INDIRECT(ADDRESS('FeedStuffs Data'!I2+56,12,,,"Solver"))</f>
        <v>99999</v>
      </c>
      <c r="U56" s="14">
        <f ca="1">INDIRECT(ADDRESS('FeedStuffs Data'!J2+56,12,,,"Solver"))</f>
        <v>99999</v>
      </c>
      <c r="V56" s="14">
        <f ca="1">INDIRECT(ADDRESS('FeedStuffs Data'!K2+56,12,,,"Solver"))</f>
        <v>99999</v>
      </c>
      <c r="W56" s="14">
        <f ca="1">INDIRECT(ADDRESS('FeedStuffs Data'!L2+56,12,,,"Solver"))</f>
        <v>99999</v>
      </c>
      <c r="X56" s="14">
        <f ca="1">INDIRECT(ADDRESS('FeedStuffs Data'!M2+56,12,,,"Solver"))</f>
        <v>99999</v>
      </c>
      <c r="Y56" s="14">
        <f ca="1">INDIRECT(ADDRESS('FeedStuffs Data'!N2+56,12,,,"Solver"))</f>
        <v>70</v>
      </c>
      <c r="Z56" s="14">
        <f ca="1">INDIRECT(ADDRESS('FeedStuffs Data'!O2+56,12,,,"Solver"))</f>
        <v>99999</v>
      </c>
      <c r="AA56" s="14">
        <f ca="1">INDIRECT(ADDRESS('FeedStuffs Data'!P2+56,12,,,"Solver"))</f>
        <v>365</v>
      </c>
      <c r="AB56" s="14">
        <f ca="1">INDIRECT(ADDRESS('FeedStuffs Data'!Q2+56,12,,,"Solver"))</f>
        <v>99999</v>
      </c>
      <c r="AC56" s="14">
        <f ca="1">INDIRECT(ADDRESS('FeedStuffs Data'!R2+56,12,,,"Solver"))</f>
        <v>99999</v>
      </c>
      <c r="AD56" s="14">
        <f ca="1">INDIRECT(ADDRESS('FeedStuffs Data'!S2+56,12,,,"Solver"))</f>
        <v>99999</v>
      </c>
      <c r="AE56" s="14">
        <f ca="1">INDIRECT(ADDRESS('FeedStuffs Data'!T2+56,12,,,"Solver"))</f>
        <v>99999</v>
      </c>
      <c r="AF56" s="14">
        <f ca="1">INDIRECT(ADDRESS('FeedStuffs Data'!U2+56,12,,,"Solver"))</f>
        <v>99999</v>
      </c>
      <c r="AG56" s="14">
        <f ca="1">INDIRECT(ADDRESS('FeedStuffs Data'!V2+56,12,,,"Solver"))</f>
        <v>99999</v>
      </c>
      <c r="AH56" s="14">
        <f ca="1">INDIRECT(ADDRESS('FeedStuffs Data'!W2+56,12,,,"Solver"))</f>
        <v>99999</v>
      </c>
      <c r="AI56" s="14">
        <f ca="1">INDIRECT(ADDRESS('FeedStuffs Data'!X2+56,12,,,"Solver"))</f>
        <v>99999</v>
      </c>
      <c r="AJ56" s="14">
        <f ca="1">INDIRECT(ADDRESS('FeedStuffs Data'!Y2+56,12,,,"Solver"))</f>
        <v>225</v>
      </c>
      <c r="AK56" s="14">
        <f ca="1">INDIRECT(ADDRESS('FeedStuffs Data'!Z2+56,12,,,"Solver"))</f>
        <v>250</v>
      </c>
      <c r="AL56" s="14">
        <f ca="1">INDIRECT(ADDRESS('FeedStuffs Data'!AA2+56,12,,,"Solver"))</f>
        <v>99999</v>
      </c>
      <c r="AM56" s="14">
        <f ca="1">INDIRECT(ADDRESS('FeedStuffs Data'!AB2+56,12,,,"Solver"))</f>
        <v>99999</v>
      </c>
      <c r="AN56" s="14">
        <f ca="1">INDIRECT(ADDRESS('FeedStuffs Data'!AC2+56,12,,,"Solver"))</f>
        <v>100</v>
      </c>
      <c r="AO56" s="14">
        <f ca="1">INDIRECT(ADDRESS('FeedStuffs Data'!AD2+56,12,,,"Solver"))</f>
        <v>99999</v>
      </c>
      <c r="AP56" s="14">
        <f ca="1">INDIRECT(ADDRESS('FeedStuffs Data'!AE2+56,12,,,"Solver"))</f>
        <v>700</v>
      </c>
      <c r="AQ56" s="14">
        <f ca="1">INDIRECT(ADDRESS('FeedStuffs Data'!AF2+56,12,,,"Solver"))</f>
        <v>99999</v>
      </c>
      <c r="AR56" s="14">
        <f ca="1">INDIRECT(ADDRESS('FeedStuffs Data'!AG2+56,12,,,"Solver"))</f>
        <v>99999</v>
      </c>
      <c r="AS56" s="14">
        <f ca="1">INDIRECT(ADDRESS('FeedStuffs Data'!AH2+56,12,,,"Solver"))</f>
        <v>99999</v>
      </c>
      <c r="AT56" s="14">
        <f ca="1">INDIRECT(ADDRESS('FeedStuffs Data'!AI2+56,12,,,"Solver"))</f>
        <v>99999</v>
      </c>
      <c r="AU56" s="14">
        <f ca="1">INDIRECT(ADDRESS('FeedStuffs Data'!AJ2+56,12,,,"Solver"))</f>
        <v>99999</v>
      </c>
      <c r="AV56" s="14">
        <f ca="1">INDIRECT(ADDRESS('FeedStuffs Data'!AK2+56,12,,,"Solver"))</f>
        <v>99999</v>
      </c>
      <c r="AW56" s="14">
        <f ca="1">INDIRECT(ADDRESS('FeedStuffs Data'!AL2+56,12,,,"Solver"))</f>
        <v>99999</v>
      </c>
      <c r="AX56" s="14">
        <f ca="1">INDIRECT(ADDRESS('FeedStuffs Data'!AM2+56,12,,,"Solver"))</f>
        <v>99999</v>
      </c>
      <c r="AY56" s="14">
        <f ca="1">INDIRECT(ADDRESS('FeedStuffs Data'!AN2+56,12,,,"Solver"))</f>
        <v>99999</v>
      </c>
      <c r="AZ56" s="14">
        <f ca="1">INDIRECT(ADDRESS('FeedStuffs Data'!AO2+56,12,,,"Solver"))</f>
        <v>99999</v>
      </c>
      <c r="BA56" s="14">
        <f ca="1">INDIRECT(ADDRESS('FeedStuffs Data'!AP2+56,12,,,"Solver"))</f>
        <v>99999</v>
      </c>
      <c r="BB56" s="14">
        <f ca="1">INDIRECT(ADDRESS('FeedStuffs Data'!AQ2+56,12,,,"Solver"))</f>
        <v>99999</v>
      </c>
      <c r="BC56" s="14">
        <f ca="1">INDIRECT(ADDRESS('FeedStuffs Data'!AR2+56,12,,,"Solver"))</f>
        <v>99999</v>
      </c>
      <c r="BD56" s="14">
        <f ca="1">INDIRECT(ADDRESS('FeedStuffs Data'!AS2+56,12,,,"Solver"))</f>
        <v>99999</v>
      </c>
      <c r="BE56" s="14">
        <f ca="1">INDIRECT(ADDRESS('FeedStuffs Data'!AT2+56,12,,,"Solver"))</f>
        <v>99999</v>
      </c>
      <c r="BF56" s="14">
        <f ca="1">INDIRECT(ADDRESS('FeedStuffs Data'!AU2+56,12,,,"Solver"))</f>
        <v>99999</v>
      </c>
      <c r="BG56" s="14">
        <f ca="1">INDIRECT(ADDRESS('FeedStuffs Data'!AV2+56,12,,,"Solver"))</f>
        <v>99999</v>
      </c>
    </row>
    <row r="57" ht="12.75">
      <c r="Q57" t="s">
        <v>109</v>
      </c>
    </row>
    <row r="58" spans="17:59" ht="12.75">
      <c r="Q58" s="4">
        <f ca="1">IF(Q3=TRUE,INDIRECT(ADDRESS('FeedStuffs Data'!F2+56,8,,,"Solver")),0)</f>
        <v>0</v>
      </c>
      <c r="R58" s="4">
        <f ca="1">IF(R3=TRUE,INDIRECT(ADDRESS('FeedStuffs Data'!G2+56,8,,,"Solver")),0)</f>
        <v>0</v>
      </c>
      <c r="S58" s="4">
        <f ca="1">IF(S3=TRUE,INDIRECT(ADDRESS('FeedStuffs Data'!H2+56,8,,,"Solver")),0)</f>
        <v>0</v>
      </c>
      <c r="T58" s="4">
        <f ca="1">IF(T3=TRUE,INDIRECT(ADDRESS('FeedStuffs Data'!I2+56,8,,,"Solver")),0)</f>
        <v>0</v>
      </c>
      <c r="U58" s="4">
        <f ca="1">IF(U3=TRUE,INDIRECT(ADDRESS('FeedStuffs Data'!J2+56,8,,,"Solver")),0)</f>
        <v>0</v>
      </c>
      <c r="V58" s="4">
        <f ca="1">IF(V3=TRUE,INDIRECT(ADDRESS('FeedStuffs Data'!K2+56,8,,,"Solver")),0)</f>
        <v>0</v>
      </c>
      <c r="W58" s="4">
        <f ca="1">IF(W3=TRUE,INDIRECT(ADDRESS('FeedStuffs Data'!L2+56,8,,,"Solver")),0)</f>
        <v>0</v>
      </c>
      <c r="X58" s="4">
        <f ca="1">IF(X3=TRUE,INDIRECT(ADDRESS('FeedStuffs Data'!M2+56,8,,,"Solver")),0)</f>
        <v>0</v>
      </c>
      <c r="Y58" s="4">
        <f ca="1">IF(Y3=TRUE,INDIRECT(ADDRESS('FeedStuffs Data'!N2+56,8,,,"Solver")),0)</f>
        <v>0</v>
      </c>
      <c r="Z58" s="4">
        <f ca="1">IF(Z3=TRUE,INDIRECT(ADDRESS('FeedStuffs Data'!O2+56,8,,,"Solver")),0)</f>
        <v>0</v>
      </c>
      <c r="AA58" s="4">
        <f ca="1">IF(AA3=TRUE,INDIRECT(ADDRESS('FeedStuffs Data'!P2+56,8,,,"Solver")),0)</f>
        <v>0</v>
      </c>
      <c r="AB58" s="4">
        <f ca="1">IF(AB3=TRUE,INDIRECT(ADDRESS('FeedStuffs Data'!Q2+56,8,,,"Solver")),0)</f>
        <v>0</v>
      </c>
      <c r="AC58" s="4">
        <f ca="1">IF(AC3=TRUE,INDIRECT(ADDRESS('FeedStuffs Data'!R2+56,8,,,"Solver")),0)</f>
        <v>0</v>
      </c>
      <c r="AD58" s="4">
        <f ca="1">IF(AD3=TRUE,INDIRECT(ADDRESS('FeedStuffs Data'!S2+56,8,,,"Solver")),0)</f>
        <v>0</v>
      </c>
      <c r="AE58" s="4">
        <f ca="1">IF(AE3=TRUE,INDIRECT(ADDRESS('FeedStuffs Data'!T2+56,8,,,"Solver")),0)</f>
        <v>0</v>
      </c>
      <c r="AF58" s="4">
        <f ca="1">IF(AF3=TRUE,INDIRECT(ADDRESS('FeedStuffs Data'!U2+56,8,,,"Solver")),0)</f>
        <v>0</v>
      </c>
      <c r="AG58" s="4">
        <f ca="1">IF(AG3=TRUE,INDIRECT(ADDRESS('FeedStuffs Data'!V2+56,8,,,"Solver")),0)</f>
        <v>0</v>
      </c>
      <c r="AH58" s="4">
        <f ca="1">IF(AH3=TRUE,INDIRECT(ADDRESS('FeedStuffs Data'!W2+56,8,,,"Solver")),0)</f>
        <v>0</v>
      </c>
      <c r="AI58" s="4">
        <f ca="1">IF(AI3=TRUE,INDIRECT(ADDRESS('FeedStuffs Data'!X2+56,8,,,"Solver")),0)</f>
        <v>0</v>
      </c>
      <c r="AJ58" s="4">
        <f ca="1">IF(AJ3=TRUE,INDIRECT(ADDRESS('FeedStuffs Data'!Y2+56,8,,,"Solver")),0)</f>
        <v>0</v>
      </c>
      <c r="AK58" s="4">
        <f ca="1">IF(AK3=TRUE,INDIRECT(ADDRESS('FeedStuffs Data'!Z2+56,8,,,"Solver")),0)</f>
        <v>0</v>
      </c>
      <c r="AL58" s="4">
        <f ca="1">IF(AL3=TRUE,INDIRECT(ADDRESS('FeedStuffs Data'!AA2+56,8,,,"Solver")),0)</f>
        <v>0</v>
      </c>
      <c r="AM58" s="4">
        <f ca="1">IF(AM3=TRUE,INDIRECT(ADDRESS('FeedStuffs Data'!AB2+56,8,,,"Solver")),0)</f>
        <v>0</v>
      </c>
      <c r="AN58" s="4">
        <f ca="1">IF(AN3=TRUE,INDIRECT(ADDRESS('FeedStuffs Data'!AC2+56,8,,,"Solver")),0)</f>
        <v>0</v>
      </c>
      <c r="AO58" s="4">
        <f ca="1">IF(AO3=TRUE,INDIRECT(ADDRESS('FeedStuffs Data'!AD2+56,8,,,"Solver")),0)</f>
        <v>0</v>
      </c>
      <c r="AP58" s="4">
        <f ca="1">IF(AP3=TRUE,INDIRECT(ADDRESS('FeedStuffs Data'!AE2+56,8,,,"Solver")),0)</f>
        <v>0</v>
      </c>
      <c r="AQ58" s="4">
        <f ca="1">IF(AQ3=TRUE,INDIRECT(ADDRESS('FeedStuffs Data'!AF2+56,8,,,"Solver")),0)</f>
        <v>0</v>
      </c>
      <c r="AR58" s="4">
        <f ca="1">IF(AR3=TRUE,INDIRECT(ADDRESS('FeedStuffs Data'!AG2+56,8,,,"Solver")),0)</f>
        <v>0</v>
      </c>
      <c r="AS58" s="4">
        <f ca="1">IF(AS3=TRUE,INDIRECT(ADDRESS('FeedStuffs Data'!AH2+56,8,,,"Solver")),0)</f>
        <v>0</v>
      </c>
      <c r="AT58" s="4">
        <f ca="1">IF(AT3=TRUE,INDIRECT(ADDRESS('FeedStuffs Data'!AI2+56,8,,,"Solver")),0)</f>
        <v>0</v>
      </c>
      <c r="AU58" s="4">
        <f ca="1">IF(AU3=TRUE,INDIRECT(ADDRESS('FeedStuffs Data'!AJ2+56,8,,,"Solver")),0)</f>
        <v>0</v>
      </c>
      <c r="AV58" s="4">
        <f ca="1">IF(AV3=TRUE,INDIRECT(ADDRESS('FeedStuffs Data'!AK2+56,8,,,"Solver")),0)</f>
        <v>0</v>
      </c>
      <c r="AW58" s="4">
        <f ca="1">IF(AW3=TRUE,INDIRECT(ADDRESS('FeedStuffs Data'!AL2+56,8,,,"Solver")),0)</f>
        <v>0</v>
      </c>
      <c r="AX58" s="4">
        <f ca="1">IF(AX3=TRUE,INDIRECT(ADDRESS('FeedStuffs Data'!AM2+56,8,,,"Solver")),0)</f>
        <v>0</v>
      </c>
      <c r="AY58" s="4">
        <f ca="1">IF(AY3=TRUE,INDIRECT(ADDRESS('FeedStuffs Data'!AN2+56,8,,,"Solver")),0)</f>
        <v>0</v>
      </c>
      <c r="AZ58" s="4">
        <f ca="1">IF(AZ3=TRUE,INDIRECT(ADDRESS('FeedStuffs Data'!AO2+56,8,,,"Solver")),0)</f>
        <v>0</v>
      </c>
      <c r="BA58" s="4">
        <f ca="1">IF(BA3=TRUE,INDIRECT(ADDRESS('FeedStuffs Data'!AP2+56,8,,,"Solver")),0)</f>
        <v>0</v>
      </c>
      <c r="BB58" s="4">
        <f ca="1">IF(BB3=TRUE,INDIRECT(ADDRESS('FeedStuffs Data'!AQ2+56,8,,,"Solver")),0)</f>
        <v>0</v>
      </c>
      <c r="BC58" s="4">
        <f ca="1">IF(BC3=TRUE,INDIRECT(ADDRESS('FeedStuffs Data'!AR2+56,8,,,"Solver")),0)</f>
        <v>0</v>
      </c>
      <c r="BD58" s="4">
        <f ca="1">IF(BD3=TRUE,INDIRECT(ADDRESS('FeedStuffs Data'!AS2+56,8,,,"Solver")),0)</f>
        <v>0</v>
      </c>
      <c r="BE58" s="4">
        <f ca="1">IF(BE3=TRUE,INDIRECT(ADDRESS('FeedStuffs Data'!AT2+56,8,,,"Solver")),0)</f>
        <v>0</v>
      </c>
      <c r="BF58" s="4">
        <f ca="1">IF(BF3=TRUE,INDIRECT(ADDRESS('FeedStuffs Data'!AU2+56,8,,,"Solver")),0)</f>
        <v>0</v>
      </c>
      <c r="BG58" s="4">
        <f ca="1">IF(BG3=TRUE,INDIRECT(ADDRESS('FeedStuffs Data'!AV2+56,8,,,"Solver")),0)</f>
        <v>0</v>
      </c>
    </row>
    <row r="59" ht="12.75">
      <c r="Q59" t="s">
        <v>112</v>
      </c>
    </row>
    <row r="60" spans="17:59" ht="12.75">
      <c r="Q60" s="4">
        <f ca="1">IF(Q3=TRUE,INDIRECT(ADDRESS('FeedStuffs Data'!F2+56,9,,,"Solver")),1)</f>
        <v>1</v>
      </c>
      <c r="R60" s="4">
        <f ca="1">IF(R3=TRUE,INDIRECT(ADDRESS('FeedStuffs Data'!G2+56,9,,,"Solver")),1)</f>
        <v>0.25</v>
      </c>
      <c r="S60" s="4">
        <f ca="1">IF(S3=TRUE,INDIRECT(ADDRESS('FeedStuffs Data'!H2+56,9,,,"Solver")),1)</f>
        <v>1</v>
      </c>
      <c r="T60" s="4">
        <f ca="1">IF(T3=TRUE,INDIRECT(ADDRESS('FeedStuffs Data'!I2+56,9,,,"Solver")),1)</f>
        <v>1</v>
      </c>
      <c r="U60" s="4">
        <f ca="1">IF(U3=TRUE,INDIRECT(ADDRESS('FeedStuffs Data'!J2+56,9,,,"Solver")),1)</f>
        <v>1</v>
      </c>
      <c r="V60" s="4">
        <f ca="1">IF(V3=TRUE,INDIRECT(ADDRESS('FeedStuffs Data'!K2+56,9,,,"Solver")),1)</f>
        <v>1</v>
      </c>
      <c r="W60" s="4">
        <f ca="1">IF(W3=TRUE,INDIRECT(ADDRESS('FeedStuffs Data'!L2+56,9,,,"Solver")),1)</f>
        <v>1</v>
      </c>
      <c r="X60" s="4">
        <f ca="1">IF(X3=TRUE,INDIRECT(ADDRESS('FeedStuffs Data'!M2+56,9,,,"Solver")),1)</f>
        <v>1</v>
      </c>
      <c r="Y60" s="4">
        <f ca="1">IF(Y3=TRUE,INDIRECT(ADDRESS('FeedStuffs Data'!N2+56,9,,,"Solver")),1)</f>
        <v>1</v>
      </c>
      <c r="Z60" s="4">
        <f ca="1">IF(Z3=TRUE,INDIRECT(ADDRESS('FeedStuffs Data'!O2+56,9,,,"Solver")),1)</f>
        <v>1</v>
      </c>
      <c r="AA60" s="4">
        <f ca="1">IF(AA3=TRUE,INDIRECT(ADDRESS('FeedStuffs Data'!P2+56,9,,,"Solver")),1)</f>
        <v>1</v>
      </c>
      <c r="AB60" s="4">
        <f ca="1">IF(AB3=TRUE,INDIRECT(ADDRESS('FeedStuffs Data'!Q2+56,9,,,"Solver")),1)</f>
        <v>1</v>
      </c>
      <c r="AC60" s="4">
        <f ca="1">IF(AC3=TRUE,INDIRECT(ADDRESS('FeedStuffs Data'!R2+56,9,,,"Solver")),1)</f>
        <v>1</v>
      </c>
      <c r="AD60" s="4">
        <f ca="1">IF(AD3=TRUE,INDIRECT(ADDRESS('FeedStuffs Data'!S2+56,9,,,"Solver")),1)</f>
        <v>1</v>
      </c>
      <c r="AE60" s="4">
        <f ca="1">IF(AE3=TRUE,INDIRECT(ADDRESS('FeedStuffs Data'!T2+56,9,,,"Solver")),1)</f>
        <v>1</v>
      </c>
      <c r="AF60" s="4">
        <f ca="1">IF(AF3=TRUE,INDIRECT(ADDRESS('FeedStuffs Data'!U2+56,9,,,"Solver")),1)</f>
        <v>1</v>
      </c>
      <c r="AG60" s="4">
        <f ca="1">IF(AG3=TRUE,INDIRECT(ADDRESS('FeedStuffs Data'!V2+56,9,,,"Solver")),1)</f>
        <v>1</v>
      </c>
      <c r="AH60" s="4">
        <f ca="1">IF(AH3=TRUE,INDIRECT(ADDRESS('FeedStuffs Data'!W2+56,9,,,"Solver")),1)</f>
        <v>1</v>
      </c>
      <c r="AI60" s="4">
        <f ca="1">IF(AI3=TRUE,INDIRECT(ADDRESS('FeedStuffs Data'!X2+56,9,,,"Solver")),1)</f>
        <v>1</v>
      </c>
      <c r="AJ60" s="4">
        <f ca="1">IF(AJ3=TRUE,INDIRECT(ADDRESS('FeedStuffs Data'!Y2+56,9,,,"Solver")),1)</f>
        <v>1</v>
      </c>
      <c r="AK60" s="4">
        <f ca="1">IF(AK3=TRUE,INDIRECT(ADDRESS('FeedStuffs Data'!Z2+56,9,,,"Solver")),1)</f>
        <v>1</v>
      </c>
      <c r="AL60" s="4">
        <f ca="1">IF(AL3=TRUE,INDIRECT(ADDRESS('FeedStuffs Data'!AA2+56,9,,,"Solver")),1)</f>
        <v>1</v>
      </c>
      <c r="AM60" s="4">
        <f ca="1">IF(AM3=TRUE,INDIRECT(ADDRESS('FeedStuffs Data'!AB2+56,9,,,"Solver")),1)</f>
        <v>1</v>
      </c>
      <c r="AN60" s="4">
        <f ca="1">IF(AN3=TRUE,INDIRECT(ADDRESS('FeedStuffs Data'!AC2+56,9,,,"Solver")),1)</f>
        <v>1</v>
      </c>
      <c r="AO60" s="4">
        <f ca="1">IF(AO3=TRUE,INDIRECT(ADDRESS('FeedStuffs Data'!AD2+56,9,,,"Solver")),1)</f>
        <v>1</v>
      </c>
      <c r="AP60" s="4">
        <f ca="1">IF(AP3=TRUE,INDIRECT(ADDRESS('FeedStuffs Data'!AE2+56,9,,,"Solver")),1)</f>
        <v>1</v>
      </c>
      <c r="AQ60" s="4">
        <f ca="1">IF(AQ3=TRUE,INDIRECT(ADDRESS('FeedStuffs Data'!AF2+56,9,,,"Solver")),1)</f>
        <v>1</v>
      </c>
      <c r="AR60" s="4">
        <f ca="1">IF(AR3=TRUE,INDIRECT(ADDRESS('FeedStuffs Data'!AG2+56,9,,,"Solver")),1)</f>
        <v>1</v>
      </c>
      <c r="AS60" s="4">
        <f ca="1">IF(AS3=TRUE,INDIRECT(ADDRESS('FeedStuffs Data'!AH2+56,9,,,"Solver")),1)</f>
        <v>1</v>
      </c>
      <c r="AT60" s="4">
        <f ca="1">IF(AT3=TRUE,INDIRECT(ADDRESS('FeedStuffs Data'!AI2+56,9,,,"Solver")),1)</f>
        <v>1</v>
      </c>
      <c r="AU60" s="4">
        <f ca="1">IF(AU3=TRUE,INDIRECT(ADDRESS('FeedStuffs Data'!AJ2+56,9,,,"Solver")),1)</f>
        <v>1</v>
      </c>
      <c r="AV60" s="4">
        <f ca="1">IF(AV3=TRUE,INDIRECT(ADDRESS('FeedStuffs Data'!AK2+56,9,,,"Solver")),1)</f>
        <v>1</v>
      </c>
      <c r="AW60" s="4">
        <f ca="1">IF(AW3=TRUE,INDIRECT(ADDRESS('FeedStuffs Data'!AL2+56,9,,,"Solver")),1)</f>
        <v>1</v>
      </c>
      <c r="AX60" s="4">
        <f ca="1">IF(AX3=TRUE,INDIRECT(ADDRESS('FeedStuffs Data'!AM2+56,9,,,"Solver")),1)</f>
        <v>1</v>
      </c>
      <c r="AY60" s="4">
        <f ca="1">IF(AY3=TRUE,INDIRECT(ADDRESS('FeedStuffs Data'!AN2+56,9,,,"Solver")),1)</f>
        <v>1</v>
      </c>
      <c r="AZ60" s="4">
        <f ca="1">IF(AZ3=TRUE,INDIRECT(ADDRESS('FeedStuffs Data'!AO2+56,9,,,"Solver")),1)</f>
        <v>1</v>
      </c>
      <c r="BA60" s="4">
        <f ca="1">IF(BA3=TRUE,INDIRECT(ADDRESS('FeedStuffs Data'!AP2+56,9,,,"Solver")),1)</f>
        <v>1</v>
      </c>
      <c r="BB60" s="4">
        <f ca="1">IF(BB3=TRUE,INDIRECT(ADDRESS('FeedStuffs Data'!AQ2+56,9,,,"Solver")),1)</f>
        <v>1</v>
      </c>
      <c r="BC60" s="4">
        <f ca="1">IF(BC3=TRUE,INDIRECT(ADDRESS('FeedStuffs Data'!AR2+56,9,,,"Solver")),1)</f>
        <v>1</v>
      </c>
      <c r="BD60" s="4">
        <f ca="1">IF(BD3=TRUE,INDIRECT(ADDRESS('FeedStuffs Data'!AS2+56,9,,,"Solver")),1)</f>
        <v>1</v>
      </c>
      <c r="BE60" s="4">
        <f ca="1">IF(BE3=TRUE,INDIRECT(ADDRESS('FeedStuffs Data'!AT2+56,9,,,"Solver")),1)</f>
        <v>1</v>
      </c>
      <c r="BF60" s="4">
        <f ca="1">IF(BF3=TRUE,INDIRECT(ADDRESS('FeedStuffs Data'!AU2+56,9,,,"Solver")),1)</f>
        <v>1</v>
      </c>
      <c r="BG60" s="4">
        <f ca="1">IF(BG3=TRUE,INDIRECT(ADDRESS('FeedStuffs Data'!AV2+56,9,,,"Solver")),1)</f>
        <v>1</v>
      </c>
    </row>
    <row r="62" spans="17:59" ht="12.75">
      <c r="Q62" s="28">
        <f>IF(Q13&gt;0,Q56/Q13,99999)</f>
        <v>99999</v>
      </c>
      <c r="R62" s="28">
        <f>IF(R13&gt;0,R56/R13,99999)</f>
        <v>117.97752808988764</v>
      </c>
      <c r="S62" s="28">
        <f aca="true" t="shared" si="18" ref="S62:BG62">IF(S13&gt;0,S56/S13,99999)</f>
        <v>99999</v>
      </c>
      <c r="T62" s="28">
        <f t="shared" si="18"/>
        <v>99999</v>
      </c>
      <c r="U62" s="28">
        <f t="shared" si="18"/>
        <v>99999</v>
      </c>
      <c r="V62" s="28">
        <f t="shared" si="18"/>
        <v>99999</v>
      </c>
      <c r="W62" s="28">
        <f t="shared" si="18"/>
        <v>99999</v>
      </c>
      <c r="X62" s="28">
        <f t="shared" si="18"/>
        <v>99999</v>
      </c>
      <c r="Y62" s="28">
        <f t="shared" si="18"/>
        <v>79.54545454545455</v>
      </c>
      <c r="Z62" s="28">
        <f t="shared" si="18"/>
        <v>99999</v>
      </c>
      <c r="AA62" s="28">
        <f t="shared" si="18"/>
        <v>405.55555555555554</v>
      </c>
      <c r="AB62" s="28">
        <f t="shared" si="18"/>
        <v>99999</v>
      </c>
      <c r="AC62" s="28">
        <f t="shared" si="18"/>
        <v>99999</v>
      </c>
      <c r="AD62" s="28">
        <f t="shared" si="18"/>
        <v>99999</v>
      </c>
      <c r="AE62" s="28">
        <f t="shared" si="18"/>
        <v>99999</v>
      </c>
      <c r="AF62" s="28">
        <f t="shared" si="18"/>
        <v>99999</v>
      </c>
      <c r="AG62" s="28">
        <f t="shared" si="18"/>
        <v>99999</v>
      </c>
      <c r="AH62" s="28">
        <f t="shared" si="18"/>
        <v>99999</v>
      </c>
      <c r="AI62" s="28">
        <f t="shared" si="18"/>
        <v>99999</v>
      </c>
      <c r="AJ62" s="28">
        <f t="shared" si="18"/>
        <v>250</v>
      </c>
      <c r="AK62" s="28">
        <f t="shared" si="18"/>
        <v>277.77777777777777</v>
      </c>
      <c r="AL62" s="28">
        <f t="shared" si="18"/>
        <v>99999</v>
      </c>
      <c r="AM62" s="28">
        <f t="shared" si="18"/>
        <v>99999</v>
      </c>
      <c r="AN62" s="28">
        <f t="shared" si="18"/>
        <v>113.63636363636364</v>
      </c>
      <c r="AO62" s="28">
        <f t="shared" si="18"/>
        <v>99999</v>
      </c>
      <c r="AP62" s="28">
        <f t="shared" si="18"/>
        <v>714.2857142857143</v>
      </c>
      <c r="AQ62" s="28">
        <f t="shared" si="18"/>
        <v>99999</v>
      </c>
      <c r="AR62" s="28">
        <f t="shared" si="18"/>
        <v>99999</v>
      </c>
      <c r="AS62" s="28">
        <f t="shared" si="18"/>
        <v>99999</v>
      </c>
      <c r="AT62" s="28">
        <f t="shared" si="18"/>
        <v>99999</v>
      </c>
      <c r="AU62" s="28">
        <f t="shared" si="18"/>
        <v>99999</v>
      </c>
      <c r="AV62" s="28">
        <f t="shared" si="18"/>
        <v>99999</v>
      </c>
      <c r="AW62" s="28">
        <f t="shared" si="18"/>
        <v>99999</v>
      </c>
      <c r="AX62" s="28">
        <f t="shared" si="18"/>
        <v>99999</v>
      </c>
      <c r="AY62" s="28">
        <f t="shared" si="18"/>
        <v>99999</v>
      </c>
      <c r="AZ62" s="28">
        <f t="shared" si="18"/>
        <v>99999</v>
      </c>
      <c r="BA62" s="28">
        <f t="shared" si="18"/>
        <v>99999</v>
      </c>
      <c r="BB62" s="28">
        <f t="shared" si="18"/>
        <v>99999</v>
      </c>
      <c r="BC62" s="28">
        <f t="shared" si="18"/>
        <v>99999</v>
      </c>
      <c r="BD62" s="28">
        <f t="shared" si="18"/>
        <v>99999</v>
      </c>
      <c r="BE62" s="28">
        <f t="shared" si="18"/>
        <v>99999</v>
      </c>
      <c r="BF62" s="28">
        <f t="shared" si="18"/>
        <v>99999</v>
      </c>
      <c r="BG62" s="28">
        <f t="shared" si="18"/>
        <v>99999</v>
      </c>
    </row>
    <row r="63" ht="12.75">
      <c r="Q63" t="s">
        <v>132</v>
      </c>
    </row>
    <row r="64" spans="17:59" ht="12.75">
      <c r="Q64" s="17">
        <f>MAX(0.0001,Q13)</f>
        <v>0.0001</v>
      </c>
      <c r="R64" s="17">
        <f aca="true" t="shared" si="19" ref="R64:BG64">MAX(0.0001,R13)</f>
        <v>0.89</v>
      </c>
      <c r="S64" s="17">
        <f t="shared" si="19"/>
        <v>0.0001</v>
      </c>
      <c r="T64" s="17">
        <f t="shared" si="19"/>
        <v>0.0001</v>
      </c>
      <c r="U64" s="17">
        <f t="shared" si="19"/>
        <v>0.0001</v>
      </c>
      <c r="V64" s="17">
        <f t="shared" si="19"/>
        <v>0.0001</v>
      </c>
      <c r="W64" s="17">
        <f t="shared" si="19"/>
        <v>0.0001</v>
      </c>
      <c r="X64" s="17">
        <f t="shared" si="19"/>
        <v>0.0001</v>
      </c>
      <c r="Y64" s="17">
        <f t="shared" si="19"/>
        <v>0.88</v>
      </c>
      <c r="Z64" s="17">
        <f t="shared" si="19"/>
        <v>0.0001</v>
      </c>
      <c r="AA64" s="17">
        <f t="shared" si="19"/>
        <v>0.9</v>
      </c>
      <c r="AB64" s="17">
        <f t="shared" si="19"/>
        <v>0.0001</v>
      </c>
      <c r="AC64" s="17">
        <f t="shared" si="19"/>
        <v>0.0001</v>
      </c>
      <c r="AD64" s="17">
        <f t="shared" si="19"/>
        <v>0.0001</v>
      </c>
      <c r="AE64" s="17">
        <f t="shared" si="19"/>
        <v>0.0001</v>
      </c>
      <c r="AF64" s="17">
        <f t="shared" si="19"/>
        <v>0.0001</v>
      </c>
      <c r="AG64" s="17">
        <f t="shared" si="19"/>
        <v>0.0001</v>
      </c>
      <c r="AH64" s="17">
        <f t="shared" si="19"/>
        <v>0.0001</v>
      </c>
      <c r="AI64" s="17">
        <f t="shared" si="19"/>
        <v>0.0001</v>
      </c>
      <c r="AJ64" s="17">
        <f t="shared" si="19"/>
        <v>0.9</v>
      </c>
      <c r="AK64" s="17">
        <f t="shared" si="19"/>
        <v>0.9</v>
      </c>
      <c r="AL64" s="17">
        <f t="shared" si="19"/>
        <v>0.0001</v>
      </c>
      <c r="AM64" s="17">
        <f t="shared" si="19"/>
        <v>0.0001</v>
      </c>
      <c r="AN64" s="17">
        <f t="shared" si="19"/>
        <v>0.88</v>
      </c>
      <c r="AO64" s="17">
        <f t="shared" si="19"/>
        <v>0.0001</v>
      </c>
      <c r="AP64" s="17">
        <f t="shared" si="19"/>
        <v>0.98</v>
      </c>
      <c r="AQ64" s="17">
        <f t="shared" si="19"/>
        <v>0.0001</v>
      </c>
      <c r="AR64" s="17">
        <f t="shared" si="19"/>
        <v>0.0001</v>
      </c>
      <c r="AS64" s="17">
        <f t="shared" si="19"/>
        <v>0.0001</v>
      </c>
      <c r="AT64" s="17">
        <f t="shared" si="19"/>
        <v>0.0001</v>
      </c>
      <c r="AU64" s="17">
        <f t="shared" si="19"/>
        <v>0.0001</v>
      </c>
      <c r="AV64" s="17">
        <f t="shared" si="19"/>
        <v>0.0001</v>
      </c>
      <c r="AW64" s="17">
        <f t="shared" si="19"/>
        <v>0.0001</v>
      </c>
      <c r="AX64" s="17">
        <f t="shared" si="19"/>
        <v>0.0001</v>
      </c>
      <c r="AY64" s="17">
        <f t="shared" si="19"/>
        <v>0.0001</v>
      </c>
      <c r="AZ64" s="17">
        <f t="shared" si="19"/>
        <v>0.0001</v>
      </c>
      <c r="BA64" s="17">
        <f t="shared" si="19"/>
        <v>0.0001</v>
      </c>
      <c r="BB64" s="17">
        <f t="shared" si="19"/>
        <v>0.0001</v>
      </c>
      <c r="BC64" s="17">
        <f t="shared" si="19"/>
        <v>0.0001</v>
      </c>
      <c r="BD64" s="17">
        <f t="shared" si="19"/>
        <v>0.0001</v>
      </c>
      <c r="BE64" s="17">
        <f t="shared" si="19"/>
        <v>0.0001</v>
      </c>
      <c r="BF64" s="17">
        <f t="shared" si="19"/>
        <v>0.0001</v>
      </c>
      <c r="BG64" s="17">
        <f t="shared" si="19"/>
        <v>0.0001</v>
      </c>
    </row>
    <row r="65" spans="17:59" ht="12.75">
      <c r="Q65">
        <f>Q1/Q64</f>
        <v>0</v>
      </c>
      <c r="R65">
        <f aca="true" t="shared" si="20" ref="R65:BG65">R1/R64</f>
        <v>0</v>
      </c>
      <c r="S65">
        <f t="shared" si="20"/>
        <v>0</v>
      </c>
      <c r="T65">
        <f t="shared" si="20"/>
        <v>0</v>
      </c>
      <c r="U65">
        <f t="shared" si="20"/>
        <v>0</v>
      </c>
      <c r="V65">
        <f t="shared" si="20"/>
        <v>0</v>
      </c>
      <c r="W65">
        <f t="shared" si="20"/>
        <v>0</v>
      </c>
      <c r="X65">
        <f t="shared" si="20"/>
        <v>0</v>
      </c>
      <c r="Y65">
        <f t="shared" si="20"/>
        <v>0.7227389265049563</v>
      </c>
      <c r="Z65">
        <f t="shared" si="20"/>
        <v>0</v>
      </c>
      <c r="AA65">
        <f t="shared" si="20"/>
        <v>2.139922160430262E-33</v>
      </c>
      <c r="AB65">
        <f t="shared" si="20"/>
        <v>0</v>
      </c>
      <c r="AC65">
        <f t="shared" si="20"/>
        <v>0</v>
      </c>
      <c r="AD65">
        <f t="shared" si="20"/>
        <v>0</v>
      </c>
      <c r="AE65">
        <f t="shared" si="20"/>
        <v>0</v>
      </c>
      <c r="AF65">
        <f t="shared" si="20"/>
        <v>0</v>
      </c>
      <c r="AG65">
        <f t="shared" si="20"/>
        <v>0</v>
      </c>
      <c r="AH65">
        <f t="shared" si="20"/>
        <v>0</v>
      </c>
      <c r="AI65">
        <f t="shared" si="20"/>
        <v>0</v>
      </c>
      <c r="AJ65">
        <f t="shared" si="20"/>
        <v>0.3650265748691197</v>
      </c>
      <c r="AK65">
        <f t="shared" si="20"/>
        <v>-1.1564823173178713E-17</v>
      </c>
      <c r="AL65">
        <f t="shared" si="20"/>
        <v>0</v>
      </c>
      <c r="AM65">
        <f t="shared" si="20"/>
        <v>0</v>
      </c>
      <c r="AN65">
        <f t="shared" si="20"/>
        <v>1.5770213417970973E-16</v>
      </c>
      <c r="AO65">
        <f t="shared" si="20"/>
        <v>0</v>
      </c>
      <c r="AP65">
        <f t="shared" si="20"/>
        <v>0.03618961968717419</v>
      </c>
      <c r="AQ65">
        <f t="shared" si="20"/>
        <v>9.110482170886613E-15</v>
      </c>
      <c r="AR65">
        <f t="shared" si="20"/>
        <v>0</v>
      </c>
      <c r="AS65">
        <f t="shared" si="20"/>
        <v>0</v>
      </c>
      <c r="AT65">
        <f t="shared" si="20"/>
        <v>0</v>
      </c>
      <c r="AU65">
        <f t="shared" si="20"/>
        <v>0</v>
      </c>
      <c r="AV65">
        <f t="shared" si="20"/>
        <v>0</v>
      </c>
      <c r="AW65">
        <f t="shared" si="20"/>
        <v>0</v>
      </c>
      <c r="AX65">
        <f t="shared" si="20"/>
        <v>0</v>
      </c>
      <c r="AY65">
        <f t="shared" si="20"/>
        <v>0</v>
      </c>
      <c r="AZ65">
        <f t="shared" si="20"/>
        <v>0</v>
      </c>
      <c r="BA65">
        <f t="shared" si="20"/>
        <v>0</v>
      </c>
      <c r="BB65">
        <f t="shared" si="20"/>
        <v>0</v>
      </c>
      <c r="BC65">
        <f t="shared" si="20"/>
        <v>0</v>
      </c>
      <c r="BD65">
        <f t="shared" si="20"/>
        <v>0</v>
      </c>
      <c r="BE65">
        <f t="shared" si="20"/>
        <v>0</v>
      </c>
      <c r="BF65">
        <f t="shared" si="20"/>
        <v>0</v>
      </c>
      <c r="BG65">
        <f t="shared" si="20"/>
        <v>0</v>
      </c>
    </row>
  </sheetData>
  <printOptions/>
  <pageMargins left="0.25" right="0.25" top="1" bottom="1" header="0.5" footer="0.5"/>
  <pageSetup fitToHeight="1" fitToWidth="1" horizontalDpi="204" verticalDpi="204" orientation="portrait" scale="88" r:id="rId1"/>
</worksheet>
</file>

<file path=xl/worksheets/sheet3.xml><?xml version="1.0" encoding="utf-8"?>
<worksheet xmlns="http://schemas.openxmlformats.org/spreadsheetml/2006/main" xmlns:r="http://schemas.openxmlformats.org/officeDocument/2006/relationships">
  <sheetPr codeName="Sheet2"/>
  <dimension ref="A2:L99"/>
  <sheetViews>
    <sheetView workbookViewId="0" topLeftCell="A1">
      <selection activeCell="G81" sqref="G81"/>
    </sheetView>
  </sheetViews>
  <sheetFormatPr defaultColWidth="9.140625" defaultRowHeight="12.75"/>
  <cols>
    <col min="7" max="7" width="11.28125" style="0" bestFit="1" customWidth="1"/>
    <col min="11" max="12" width="0" style="0" hidden="1" customWidth="1"/>
  </cols>
  <sheetData>
    <row r="2" ht="17.25" customHeight="1">
      <c r="A2" s="1" t="s">
        <v>8</v>
      </c>
    </row>
    <row r="3" ht="12.75">
      <c r="K3" s="1"/>
    </row>
    <row r="4" spans="1:10" ht="12.75">
      <c r="A4" s="1" t="s">
        <v>0</v>
      </c>
      <c r="I4" s="9"/>
      <c r="J4" s="9"/>
    </row>
    <row r="5" spans="2:10" ht="12.75">
      <c r="B5" t="s">
        <v>21</v>
      </c>
      <c r="G5" t="s">
        <v>102</v>
      </c>
      <c r="I5" s="9"/>
      <c r="J5" s="9"/>
    </row>
    <row r="6" spans="2:7" ht="12.75">
      <c r="B6" t="s">
        <v>22</v>
      </c>
      <c r="C6" t="s">
        <v>23</v>
      </c>
      <c r="G6">
        <f ca="1">INDIRECT(ADDRESS('Swine Data'!K4,'Swine Data'!A$2+11,,,"Swine Data"))</f>
        <v>250</v>
      </c>
    </row>
    <row r="7" spans="3:7" ht="12.75">
      <c r="C7" t="s">
        <v>24</v>
      </c>
      <c r="G7">
        <f ca="1">INDIRECT(ADDRESS('Swine Data'!K5,'Swine Data'!A$2+11,,,"Swine Data"))</f>
        <v>560</v>
      </c>
    </row>
    <row r="8" spans="3:7" ht="12.75">
      <c r="C8" t="s">
        <v>25</v>
      </c>
      <c r="G8">
        <f ca="1">INDIRECT(ADDRESS('Swine Data'!K6,'Swine Data'!A$2+11,,,"Swine Data"))</f>
        <v>0.543</v>
      </c>
    </row>
    <row r="9" spans="3:7" ht="12.75">
      <c r="C9" t="s">
        <v>26</v>
      </c>
      <c r="G9">
        <f ca="1">INDIRECT(ADDRESS('Swine Data'!K7,'Swine Data'!A$2+11,,,"Swine Data"))</f>
        <v>1.84</v>
      </c>
    </row>
    <row r="10" spans="3:11" ht="12.75">
      <c r="C10" t="s">
        <v>27</v>
      </c>
      <c r="G10">
        <f ca="1">INDIRECT(ADDRESS('Swine Data'!K8,'Swine Data'!A$2+11,,,"Swine Data"))</f>
        <v>1560</v>
      </c>
      <c r="K10" t="b">
        <v>1</v>
      </c>
    </row>
    <row r="11" spans="3:11" ht="12.75">
      <c r="C11" t="s">
        <v>28</v>
      </c>
      <c r="G11">
        <f ca="1">INDIRECT(ADDRESS('Swine Data'!K9,'Swine Data'!A$2+11,,,"Swine Data"))</f>
        <v>1490</v>
      </c>
      <c r="K11" t="b">
        <v>1</v>
      </c>
    </row>
    <row r="12" spans="3:11" ht="12.75">
      <c r="C12" t="s">
        <v>29</v>
      </c>
      <c r="G12">
        <f ca="1">INDIRECT(ADDRESS('Swine Data'!K10,'Swine Data'!A$2+11,,,"Swine Data"))</f>
        <v>3240</v>
      </c>
      <c r="K12" t="b">
        <v>0</v>
      </c>
    </row>
    <row r="13" spans="3:11" ht="12.75">
      <c r="C13" t="s">
        <v>30</v>
      </c>
      <c r="G13" s="4">
        <f ca="1">INDIRECT(ADDRESS('Swine Data'!K11,'Swine Data'!A$2+11,,,"Swine Data"))</f>
        <v>0.2</v>
      </c>
      <c r="K13" t="b">
        <v>1</v>
      </c>
    </row>
    <row r="14" ht="12.75">
      <c r="B14" t="s">
        <v>31</v>
      </c>
    </row>
    <row r="15" ht="12.75">
      <c r="B15" t="s">
        <v>32</v>
      </c>
    </row>
    <row r="16" spans="3:11" ht="12.75">
      <c r="C16" t="s">
        <v>1</v>
      </c>
      <c r="G16" s="5">
        <f ca="1">INDIRECT(ADDRESS('Swine Data'!K14,'Swine Data'!A$2+11,,,"Swine Data"))</f>
        <v>0.005</v>
      </c>
      <c r="K16" t="b">
        <v>0</v>
      </c>
    </row>
    <row r="17" spans="3:11" ht="12.75">
      <c r="C17" t="s">
        <v>2</v>
      </c>
      <c r="G17" s="5">
        <f ca="1">INDIRECT(ADDRESS('Swine Data'!K15,'Swine Data'!A$2+11,,,"Swine Data"))</f>
        <v>0.0031</v>
      </c>
      <c r="K17" t="b">
        <v>0</v>
      </c>
    </row>
    <row r="18" spans="3:11" ht="12.75">
      <c r="C18" t="s">
        <v>3</v>
      </c>
      <c r="G18" s="5">
        <f ca="1">INDIRECT(ADDRESS('Swine Data'!K16,'Swine Data'!A$2+11,,,"Swine Data"))</f>
        <v>0.0065</v>
      </c>
      <c r="K18" t="b">
        <v>0</v>
      </c>
    </row>
    <row r="19" spans="3:11" ht="12.75">
      <c r="C19" t="s">
        <v>4</v>
      </c>
      <c r="G19" s="5">
        <f ca="1">INDIRECT(ADDRESS('Swine Data'!K17,'Swine Data'!A$2+11,,,"Swine Data"))</f>
        <v>0.0085</v>
      </c>
      <c r="K19" t="b">
        <v>0</v>
      </c>
    </row>
    <row r="20" spans="3:11" ht="12.75">
      <c r="C20" t="s">
        <v>7</v>
      </c>
      <c r="G20" s="5">
        <f ca="1">INDIRECT(ADDRESS('Swine Data'!K18,'Swine Data'!A$2+11,,,"Swine Data"))</f>
        <v>0.0115</v>
      </c>
      <c r="K20" t="b">
        <v>1</v>
      </c>
    </row>
    <row r="21" spans="3:11" ht="12.75">
      <c r="C21" t="s">
        <v>33</v>
      </c>
      <c r="G21" s="5">
        <f ca="1">INDIRECT(ADDRESS('Swine Data'!K19,'Swine Data'!A$2+11,,,"Swine Data"))</f>
        <v>0.0058</v>
      </c>
      <c r="K21" t="b">
        <v>0</v>
      </c>
    </row>
    <row r="22" spans="3:11" ht="12.75">
      <c r="C22" t="s">
        <v>34</v>
      </c>
      <c r="G22" s="5">
        <f ca="1">INDIRECT(ADDRESS('Swine Data'!K20,'Swine Data'!A$2+11,,,"Swine Data"))</f>
        <v>0.0094</v>
      </c>
      <c r="K22" t="b">
        <v>0</v>
      </c>
    </row>
    <row r="23" spans="3:11" ht="12.75">
      <c r="C23" t="s">
        <v>35</v>
      </c>
      <c r="G23" s="5">
        <f ca="1">INDIRECT(ADDRESS('Swine Data'!K21,'Swine Data'!A$2+11,,,"Swine Data"))</f>
        <v>0.0068</v>
      </c>
      <c r="K23" t="b">
        <v>0</v>
      </c>
    </row>
    <row r="24" spans="3:11" ht="12.75">
      <c r="C24" t="s">
        <v>5</v>
      </c>
      <c r="G24" s="5">
        <f ca="1">INDIRECT(ADDRESS('Swine Data'!K22,'Swine Data'!A$2+11,,,"Swine Data"))</f>
        <v>0.0017</v>
      </c>
      <c r="K24" t="b">
        <v>0</v>
      </c>
    </row>
    <row r="25" spans="3:11" ht="12.75">
      <c r="C25" t="s">
        <v>6</v>
      </c>
      <c r="G25" s="5">
        <f ca="1">INDIRECT(ADDRESS('Swine Data'!K23,'Swine Data'!A$2+11,,,"Swine Data"))</f>
        <v>0.0068</v>
      </c>
      <c r="K25" t="b">
        <v>0</v>
      </c>
    </row>
    <row r="26" spans="2:11" ht="12.75">
      <c r="B26" t="s">
        <v>36</v>
      </c>
      <c r="G26" s="5">
        <f ca="1">INDIRECT(ADDRESS('Swine Data'!K24,'Swine Data'!A$2+11,,,"Swine Data"))</f>
        <v>0.001</v>
      </c>
      <c r="K26" t="b">
        <v>0</v>
      </c>
    </row>
    <row r="27" ht="12.75">
      <c r="B27" t="s">
        <v>37</v>
      </c>
    </row>
    <row r="28" spans="3:11" ht="12.75">
      <c r="C28" t="s">
        <v>38</v>
      </c>
      <c r="G28" s="5">
        <f ca="1">INDIRECT(ADDRESS('Swine Data'!K26,'Swine Data'!A$2+11,,,"Swine Data"))</f>
        <v>0.008</v>
      </c>
      <c r="K28" t="b">
        <v>1</v>
      </c>
    </row>
    <row r="29" spans="3:11" ht="12.75">
      <c r="C29" t="s">
        <v>39</v>
      </c>
      <c r="G29" s="5">
        <f ca="1">INDIRECT(ADDRESS('Swine Data'!K27,'Swine Data'!A$2+11,,,"Swine Data"))</f>
        <v>0.0065</v>
      </c>
      <c r="K29" t="b">
        <v>0</v>
      </c>
    </row>
    <row r="30" spans="3:11" ht="12.75">
      <c r="C30" t="s">
        <v>40</v>
      </c>
      <c r="G30" s="5">
        <f ca="1">INDIRECT(ADDRESS('Swine Data'!K28,'Swine Data'!A$2+11,,,"Swine Data"))</f>
        <v>0.004</v>
      </c>
      <c r="K30" t="b">
        <v>0</v>
      </c>
    </row>
    <row r="31" spans="3:11" ht="12.75">
      <c r="C31" t="s">
        <v>41</v>
      </c>
      <c r="G31" s="5">
        <f ca="1">INDIRECT(ADDRESS('Swine Data'!K29,'Swine Data'!A$2+11,,,"Swine Data"))</f>
        <v>0.001</v>
      </c>
      <c r="K31" t="b">
        <v>0</v>
      </c>
    </row>
    <row r="32" spans="3:11" ht="12.75">
      <c r="C32" t="s">
        <v>42</v>
      </c>
      <c r="G32" s="5">
        <f ca="1">INDIRECT(ADDRESS('Swine Data'!K30,'Swine Data'!A$2+11,,,"Swine Data"))</f>
        <v>0.0008</v>
      </c>
      <c r="K32" t="b">
        <v>0</v>
      </c>
    </row>
    <row r="33" spans="3:11" ht="12.75">
      <c r="C33" t="s">
        <v>43</v>
      </c>
      <c r="G33" s="5">
        <f ca="1">INDIRECT(ADDRESS('Swine Data'!K31,'Swine Data'!A$2+11,,,"Swine Data"))</f>
        <v>0.0004</v>
      </c>
      <c r="K33" t="b">
        <v>0</v>
      </c>
    </row>
    <row r="34" spans="3:11" ht="12.75">
      <c r="C34" t="s">
        <v>44</v>
      </c>
      <c r="G34" s="5">
        <f ca="1">INDIRECT(ADDRESS('Swine Data'!K32,'Swine Data'!A$2+11,,,"Swine Data"))</f>
        <v>0.0028</v>
      </c>
      <c r="K34" t="b">
        <v>0</v>
      </c>
    </row>
    <row r="35" spans="3:11" ht="12.75">
      <c r="C35" t="s">
        <v>45</v>
      </c>
      <c r="G35" s="6">
        <f ca="1">INDIRECT(ADDRESS('Swine Data'!K33,'Swine Data'!A$2+11,,,"Swine Data"))</f>
        <v>6</v>
      </c>
      <c r="K35" t="b">
        <v>0</v>
      </c>
    </row>
    <row r="36" spans="3:11" ht="12.75">
      <c r="C36" t="s">
        <v>46</v>
      </c>
      <c r="G36" s="6">
        <f ca="1">INDIRECT(ADDRESS('Swine Data'!K34,'Swine Data'!A$2+11,,,"Swine Data"))</f>
        <v>0.14</v>
      </c>
      <c r="K36" t="b">
        <v>0</v>
      </c>
    </row>
    <row r="37" spans="3:11" ht="12.75">
      <c r="C37" t="s">
        <v>47</v>
      </c>
      <c r="G37" s="6">
        <f ca="1">INDIRECT(ADDRESS('Swine Data'!K35,'Swine Data'!A$2+11,,,"Swine Data"))</f>
        <v>100</v>
      </c>
      <c r="K37" t="b">
        <v>0</v>
      </c>
    </row>
    <row r="38" spans="3:11" ht="12.75">
      <c r="C38" t="s">
        <v>48</v>
      </c>
      <c r="G38" s="6">
        <f ca="1">INDIRECT(ADDRESS('Swine Data'!K36,'Swine Data'!A$2+11,,,"Swine Data"))</f>
        <v>4</v>
      </c>
      <c r="K38" t="b">
        <v>0</v>
      </c>
    </row>
    <row r="39" spans="3:11" ht="12.75">
      <c r="C39" t="s">
        <v>49</v>
      </c>
      <c r="G39" s="6">
        <f ca="1">INDIRECT(ADDRESS('Swine Data'!K37,'Swine Data'!A$2+11,,,"Swine Data"))</f>
        <v>0.3</v>
      </c>
      <c r="K39" t="b">
        <v>0</v>
      </c>
    </row>
    <row r="40" spans="3:11" ht="12.75">
      <c r="C40" t="s">
        <v>50</v>
      </c>
      <c r="G40" s="6">
        <f ca="1">INDIRECT(ADDRESS('Swine Data'!K38,'Swine Data'!A$2+11,,,"Swine Data"))</f>
        <v>100</v>
      </c>
      <c r="K40" t="b">
        <v>0</v>
      </c>
    </row>
    <row r="41" ht="12.75">
      <c r="B41" t="s">
        <v>51</v>
      </c>
    </row>
    <row r="42" spans="3:11" ht="12.75">
      <c r="C42" t="s">
        <v>52</v>
      </c>
      <c r="G42" s="6">
        <f ca="1">INDIRECT(ADDRESS('Swine Data'!K40,'Swine Data'!A$2+11,,,"Swine Data"))</f>
        <v>2200</v>
      </c>
      <c r="K42" t="b">
        <v>0</v>
      </c>
    </row>
    <row r="43" spans="3:11" ht="12.75">
      <c r="C43" t="s">
        <v>53</v>
      </c>
      <c r="G43" s="6">
        <f ca="1">INDIRECT(ADDRESS('Swine Data'!K41,'Swine Data'!A$2+11,,,"Swine Data"))</f>
        <v>220</v>
      </c>
      <c r="K43" t="b">
        <v>0</v>
      </c>
    </row>
    <row r="44" spans="3:11" ht="12.75">
      <c r="C44" t="s">
        <v>54</v>
      </c>
      <c r="G44" s="6">
        <f ca="1">INDIRECT(ADDRESS('Swine Data'!K42,'Swine Data'!A$2+11,,,"Swine Data"))</f>
        <v>16</v>
      </c>
      <c r="K44" t="b">
        <v>0</v>
      </c>
    </row>
    <row r="45" spans="3:11" ht="12.75">
      <c r="C45" t="s">
        <v>55</v>
      </c>
      <c r="G45" s="6">
        <f ca="1">INDIRECT(ADDRESS('Swine Data'!K43,'Swine Data'!A$2+11,,,"Swine Data"))</f>
        <v>0.5</v>
      </c>
      <c r="K45" t="b">
        <v>0</v>
      </c>
    </row>
    <row r="46" spans="3:11" ht="12.75">
      <c r="C46" t="s">
        <v>56</v>
      </c>
      <c r="G46" s="6">
        <f ca="1">INDIRECT(ADDRESS('Swine Data'!K44,'Swine Data'!A$2+11,,,"Swine Data"))</f>
        <v>0.05</v>
      </c>
      <c r="K46" t="b">
        <v>0</v>
      </c>
    </row>
    <row r="47" spans="3:11" ht="12.75">
      <c r="C47" t="s">
        <v>57</v>
      </c>
      <c r="G47" s="6">
        <f ca="1">INDIRECT(ADDRESS('Swine Data'!K45,'Swine Data'!A$2+11,,,"Swine Data"))</f>
        <v>0.5</v>
      </c>
      <c r="K47" t="b">
        <v>0</v>
      </c>
    </row>
    <row r="48" spans="3:11" ht="12.75">
      <c r="C48" t="s">
        <v>58</v>
      </c>
      <c r="G48" s="6">
        <f ca="1">INDIRECT(ADDRESS('Swine Data'!K46,'Swine Data'!A$2+11,,,"Swine Data"))</f>
        <v>0.3</v>
      </c>
      <c r="K48" t="b">
        <v>0</v>
      </c>
    </row>
    <row r="49" spans="3:11" ht="12.75">
      <c r="C49" t="s">
        <v>59</v>
      </c>
      <c r="G49" s="6">
        <f ca="1">INDIRECT(ADDRESS('Swine Data'!K47,'Swine Data'!A$2+11,,,"Swine Data"))</f>
        <v>15</v>
      </c>
      <c r="K49" t="b">
        <v>0</v>
      </c>
    </row>
    <row r="50" spans="3:11" ht="12.75">
      <c r="C50" t="s">
        <v>60</v>
      </c>
      <c r="G50" s="6">
        <f ca="1">INDIRECT(ADDRESS('Swine Data'!K48,'Swine Data'!A$2+11,,,"Swine Data"))</f>
        <v>10</v>
      </c>
      <c r="K50" t="b">
        <v>0</v>
      </c>
    </row>
    <row r="51" spans="3:11" ht="12.75">
      <c r="C51" t="s">
        <v>61</v>
      </c>
      <c r="G51" s="6">
        <f ca="1">INDIRECT(ADDRESS('Swine Data'!K49,'Swine Data'!A$2+11,,,"Swine Data"))</f>
        <v>3.5</v>
      </c>
      <c r="K51" t="b">
        <v>0</v>
      </c>
    </row>
    <row r="52" spans="3:11" ht="12.75">
      <c r="C52" t="s">
        <v>62</v>
      </c>
      <c r="G52" s="6">
        <f ca="1">INDIRECT(ADDRESS('Swine Data'!K50,'Swine Data'!A$2+11,,,"Swine Data"))</f>
        <v>1</v>
      </c>
      <c r="K52" t="b">
        <v>0</v>
      </c>
    </row>
    <row r="53" spans="3:11" ht="12.75">
      <c r="C53" t="s">
        <v>63</v>
      </c>
      <c r="G53" s="6">
        <f ca="1">INDIRECT(ADDRESS('Swine Data'!K51,'Swine Data'!A$2+11,,,"Swine Data"))</f>
        <v>1.5</v>
      </c>
      <c r="K53" t="b">
        <v>0</v>
      </c>
    </row>
    <row r="54" spans="3:11" ht="12.75">
      <c r="C54" t="s">
        <v>64</v>
      </c>
      <c r="G54" s="6">
        <f ca="1">INDIRECT(ADDRESS('Swine Data'!K52,'Swine Data'!A$2+11,,,"Swine Data"))</f>
        <v>17.5</v>
      </c>
      <c r="K54" t="b">
        <v>0</v>
      </c>
    </row>
    <row r="56" spans="1:9" ht="12.75">
      <c r="A56" s="1" t="s">
        <v>65</v>
      </c>
      <c r="G56" s="1" t="s">
        <v>98</v>
      </c>
      <c r="H56" s="1" t="s">
        <v>110</v>
      </c>
      <c r="I56" s="1" t="s">
        <v>111</v>
      </c>
    </row>
    <row r="57" spans="2:12" ht="12.75">
      <c r="B57" t="s">
        <v>66</v>
      </c>
      <c r="G57" s="14">
        <v>185</v>
      </c>
      <c r="H57" s="5">
        <v>0</v>
      </c>
      <c r="I57" s="5">
        <v>1</v>
      </c>
      <c r="K57" t="b">
        <v>0</v>
      </c>
      <c r="L57">
        <f>IF(K57=TRUE,G57,99999)</f>
        <v>99999</v>
      </c>
    </row>
    <row r="58" spans="2:12" ht="12.75">
      <c r="B58" t="s">
        <v>67</v>
      </c>
      <c r="G58" s="14">
        <v>105</v>
      </c>
      <c r="H58" s="5">
        <v>0</v>
      </c>
      <c r="I58" s="5">
        <v>0.25</v>
      </c>
      <c r="K58" t="b">
        <v>1</v>
      </c>
      <c r="L58">
        <f aca="true" t="shared" si="0" ref="L58:L99">IF(K58=TRUE,G58,99999)</f>
        <v>105</v>
      </c>
    </row>
    <row r="59" spans="2:12" ht="12.75">
      <c r="B59" t="s">
        <v>68</v>
      </c>
      <c r="G59" s="14"/>
      <c r="H59" s="5"/>
      <c r="I59" s="5">
        <v>1</v>
      </c>
      <c r="K59" t="b">
        <v>0</v>
      </c>
      <c r="L59">
        <f t="shared" si="0"/>
        <v>99999</v>
      </c>
    </row>
    <row r="60" spans="2:12" ht="12.75">
      <c r="B60" t="s">
        <v>69</v>
      </c>
      <c r="G60" s="14">
        <v>150</v>
      </c>
      <c r="H60" s="5"/>
      <c r="I60" s="5">
        <v>1</v>
      </c>
      <c r="K60" t="b">
        <v>0</v>
      </c>
      <c r="L60">
        <f t="shared" si="0"/>
        <v>99999</v>
      </c>
    </row>
    <row r="61" spans="2:12" ht="12.75">
      <c r="B61" t="s">
        <v>70</v>
      </c>
      <c r="G61" s="14">
        <v>400</v>
      </c>
      <c r="H61" s="5"/>
      <c r="I61" s="5">
        <v>1</v>
      </c>
      <c r="K61" t="b">
        <v>0</v>
      </c>
      <c r="L61">
        <f t="shared" si="0"/>
        <v>99999</v>
      </c>
    </row>
    <row r="62" spans="2:12" ht="12.75">
      <c r="B62" t="s">
        <v>71</v>
      </c>
      <c r="G62" s="14">
        <v>85</v>
      </c>
      <c r="H62" s="5"/>
      <c r="I62" s="5">
        <v>1</v>
      </c>
      <c r="K62" t="b">
        <v>0</v>
      </c>
      <c r="L62">
        <f t="shared" si="0"/>
        <v>99999</v>
      </c>
    </row>
    <row r="63" spans="2:12" ht="12.75">
      <c r="B63" t="s">
        <v>72</v>
      </c>
      <c r="G63" s="14">
        <v>200</v>
      </c>
      <c r="H63" s="5"/>
      <c r="I63" s="5">
        <v>1</v>
      </c>
      <c r="K63" t="b">
        <v>0</v>
      </c>
      <c r="L63">
        <f t="shared" si="0"/>
        <v>99999</v>
      </c>
    </row>
    <row r="64" spans="2:12" ht="12.75">
      <c r="B64" t="s">
        <v>73</v>
      </c>
      <c r="G64" s="14"/>
      <c r="H64" s="5"/>
      <c r="I64" s="5">
        <v>1</v>
      </c>
      <c r="K64" t="b">
        <v>0</v>
      </c>
      <c r="L64">
        <f t="shared" si="0"/>
        <v>99999</v>
      </c>
    </row>
    <row r="65" spans="2:12" ht="12.75">
      <c r="B65" t="s">
        <v>74</v>
      </c>
      <c r="G65" s="14">
        <v>70</v>
      </c>
      <c r="H65" s="5"/>
      <c r="I65" s="5">
        <v>1</v>
      </c>
      <c r="K65" t="b">
        <v>1</v>
      </c>
      <c r="L65">
        <f t="shared" si="0"/>
        <v>70</v>
      </c>
    </row>
    <row r="66" spans="2:12" ht="12.75">
      <c r="B66" t="s">
        <v>75</v>
      </c>
      <c r="G66" s="14"/>
      <c r="H66" s="5"/>
      <c r="I66" s="5">
        <v>1</v>
      </c>
      <c r="K66" t="b">
        <v>0</v>
      </c>
      <c r="L66">
        <f t="shared" si="0"/>
        <v>99999</v>
      </c>
    </row>
    <row r="67" spans="2:12" ht="12.75">
      <c r="B67" t="s">
        <v>76</v>
      </c>
      <c r="G67" s="14">
        <v>365</v>
      </c>
      <c r="H67" s="5"/>
      <c r="I67" s="5">
        <v>1</v>
      </c>
      <c r="K67" t="b">
        <v>1</v>
      </c>
      <c r="L67">
        <f t="shared" si="0"/>
        <v>365</v>
      </c>
    </row>
    <row r="68" spans="2:12" ht="12.75">
      <c r="B68" t="s">
        <v>77</v>
      </c>
      <c r="G68" s="14">
        <v>105</v>
      </c>
      <c r="H68" s="5"/>
      <c r="I68" s="5">
        <v>1</v>
      </c>
      <c r="K68" t="b">
        <v>0</v>
      </c>
      <c r="L68">
        <f t="shared" si="0"/>
        <v>99999</v>
      </c>
    </row>
    <row r="69" spans="2:12" ht="12.75">
      <c r="B69" t="s">
        <v>78</v>
      </c>
      <c r="G69" s="14"/>
      <c r="H69" s="5"/>
      <c r="I69" s="5">
        <v>1</v>
      </c>
      <c r="K69" t="b">
        <v>0</v>
      </c>
      <c r="L69">
        <f t="shared" si="0"/>
        <v>99999</v>
      </c>
    </row>
    <row r="70" spans="2:12" ht="12.75">
      <c r="B70" t="s">
        <v>79</v>
      </c>
      <c r="G70" s="14"/>
      <c r="H70" s="5"/>
      <c r="I70" s="5">
        <v>1</v>
      </c>
      <c r="K70" t="b">
        <v>0</v>
      </c>
      <c r="L70">
        <f t="shared" si="0"/>
        <v>99999</v>
      </c>
    </row>
    <row r="71" spans="2:12" ht="12.75">
      <c r="B71" t="s">
        <v>80</v>
      </c>
      <c r="G71" s="14"/>
      <c r="H71" s="5"/>
      <c r="I71" s="5">
        <v>1</v>
      </c>
      <c r="K71" t="b">
        <v>0</v>
      </c>
      <c r="L71">
        <f t="shared" si="0"/>
        <v>99999</v>
      </c>
    </row>
    <row r="72" spans="2:12" ht="12.75">
      <c r="B72" t="s">
        <v>81</v>
      </c>
      <c r="G72" s="14"/>
      <c r="H72" s="5"/>
      <c r="I72" s="5">
        <v>1</v>
      </c>
      <c r="K72" t="b">
        <v>0</v>
      </c>
      <c r="L72">
        <f t="shared" si="0"/>
        <v>99999</v>
      </c>
    </row>
    <row r="73" spans="2:12" ht="12.75">
      <c r="B73" t="s">
        <v>82</v>
      </c>
      <c r="G73" s="14"/>
      <c r="H73" s="5"/>
      <c r="I73" s="5">
        <v>1</v>
      </c>
      <c r="K73" t="b">
        <v>0</v>
      </c>
      <c r="L73">
        <f t="shared" si="0"/>
        <v>99999</v>
      </c>
    </row>
    <row r="74" spans="2:12" ht="12.75">
      <c r="B74" t="s">
        <v>83</v>
      </c>
      <c r="G74" s="14"/>
      <c r="H74" s="5"/>
      <c r="I74" s="5">
        <v>1</v>
      </c>
      <c r="K74" t="b">
        <v>0</v>
      </c>
      <c r="L74">
        <f t="shared" si="0"/>
        <v>99999</v>
      </c>
    </row>
    <row r="75" spans="2:12" ht="12.75">
      <c r="B75" t="s">
        <v>84</v>
      </c>
      <c r="G75" s="14"/>
      <c r="H75" s="5"/>
      <c r="I75" s="5">
        <v>1</v>
      </c>
      <c r="K75" t="b">
        <v>0</v>
      </c>
      <c r="L75">
        <f t="shared" si="0"/>
        <v>99999</v>
      </c>
    </row>
    <row r="76" spans="2:12" ht="12.75">
      <c r="B76" t="s">
        <v>85</v>
      </c>
      <c r="G76" s="14">
        <v>225</v>
      </c>
      <c r="H76" s="5"/>
      <c r="I76" s="5">
        <v>1</v>
      </c>
      <c r="K76" t="b">
        <v>1</v>
      </c>
      <c r="L76">
        <f t="shared" si="0"/>
        <v>225</v>
      </c>
    </row>
    <row r="77" spans="2:12" ht="12.75">
      <c r="B77" t="s">
        <v>86</v>
      </c>
      <c r="G77" s="14">
        <v>250</v>
      </c>
      <c r="H77" s="5"/>
      <c r="I77" s="5">
        <v>1</v>
      </c>
      <c r="K77" t="b">
        <v>1</v>
      </c>
      <c r="L77">
        <f t="shared" si="0"/>
        <v>250</v>
      </c>
    </row>
    <row r="78" spans="2:12" ht="12.75">
      <c r="B78" t="s">
        <v>87</v>
      </c>
      <c r="G78" s="14"/>
      <c r="H78" s="5"/>
      <c r="I78" s="5">
        <v>1</v>
      </c>
      <c r="L78">
        <f t="shared" si="0"/>
        <v>99999</v>
      </c>
    </row>
    <row r="79" spans="2:12" ht="12.75">
      <c r="B79" t="s">
        <v>88</v>
      </c>
      <c r="G79" s="14">
        <v>65</v>
      </c>
      <c r="H79" s="5"/>
      <c r="I79" s="5">
        <v>1</v>
      </c>
      <c r="K79" t="b">
        <v>0</v>
      </c>
      <c r="L79">
        <f t="shared" si="0"/>
        <v>99999</v>
      </c>
    </row>
    <row r="80" spans="2:12" ht="12.75">
      <c r="B80" t="s">
        <v>89</v>
      </c>
      <c r="G80" s="14">
        <v>100</v>
      </c>
      <c r="H80" s="5"/>
      <c r="I80" s="5">
        <v>1</v>
      </c>
      <c r="K80" t="b">
        <v>1</v>
      </c>
      <c r="L80">
        <f t="shared" si="0"/>
        <v>100</v>
      </c>
    </row>
    <row r="81" spans="2:12" ht="12.75">
      <c r="B81" t="str">
        <f ca="1">INDIRECT(ADDRESS(1,26+'Swine Data'!K4,,,"FeedStuffs Data"))</f>
        <v>CVC 40%</v>
      </c>
      <c r="G81" s="14">
        <v>345</v>
      </c>
      <c r="H81" s="5"/>
      <c r="I81" s="5">
        <v>1</v>
      </c>
      <c r="L81">
        <f t="shared" si="0"/>
        <v>99999</v>
      </c>
    </row>
    <row r="82" spans="2:12" ht="12.75">
      <c r="B82" t="str">
        <f ca="1">INDIRECT(ADDRESS(1,26+'Swine Data'!K5,,,"FeedStuffs Data"))</f>
        <v>60-50 Base</v>
      </c>
      <c r="G82" s="14">
        <v>700</v>
      </c>
      <c r="H82" s="5">
        <v>0</v>
      </c>
      <c r="I82" s="5">
        <v>1</v>
      </c>
      <c r="K82" t="b">
        <v>1</v>
      </c>
      <c r="L82">
        <f t="shared" si="0"/>
        <v>700</v>
      </c>
    </row>
    <row r="83" spans="2:12" ht="12.75">
      <c r="B83" t="str">
        <f ca="1">INDIRECT(ADDRESS(1,26+'Swine Data'!K6,,,"FeedStuffs Data"))</f>
        <v>Milk</v>
      </c>
      <c r="G83" s="14">
        <v>10</v>
      </c>
      <c r="H83" s="5"/>
      <c r="I83" s="5">
        <v>0.25</v>
      </c>
      <c r="K83" t="b">
        <v>0</v>
      </c>
      <c r="L83">
        <f t="shared" si="0"/>
        <v>99999</v>
      </c>
    </row>
    <row r="84" spans="2:12" ht="12.75">
      <c r="B84" t="str">
        <f ca="1">INDIRECT(ADDRESS(1,26+'Swine Data'!K7,,,"FeedStuffs Data"))</f>
        <v>Skim Milk</v>
      </c>
      <c r="G84" s="14">
        <v>5</v>
      </c>
      <c r="H84" s="5"/>
      <c r="I84" s="5">
        <v>0.25</v>
      </c>
      <c r="K84" t="b">
        <v>0</v>
      </c>
      <c r="L84">
        <f t="shared" si="0"/>
        <v>99999</v>
      </c>
    </row>
    <row r="85" spans="2:12" ht="12.75">
      <c r="B85">
        <f ca="1">INDIRECT(ADDRESS(1,26+'Swine Data'!K8,,,"FeedStuffs Data"))</f>
        <v>0</v>
      </c>
      <c r="G85" s="14"/>
      <c r="H85" s="5"/>
      <c r="I85" s="5">
        <v>1</v>
      </c>
      <c r="L85">
        <f t="shared" si="0"/>
        <v>99999</v>
      </c>
    </row>
    <row r="86" spans="2:12" ht="12.75">
      <c r="B86">
        <f ca="1">INDIRECT(ADDRESS(1,26+'Swine Data'!K9,,,"FeedStuffs Data"))</f>
        <v>0</v>
      </c>
      <c r="G86" s="14"/>
      <c r="H86" s="5"/>
      <c r="I86" s="5">
        <v>1</v>
      </c>
      <c r="K86" t="b">
        <v>0</v>
      </c>
      <c r="L86">
        <f t="shared" si="0"/>
        <v>99999</v>
      </c>
    </row>
    <row r="87" spans="2:12" ht="12.75">
      <c r="B87">
        <f ca="1">INDIRECT(ADDRESS(1,26+'Swine Data'!K10,,,"FeedStuffs Data"))</f>
        <v>0</v>
      </c>
      <c r="G87" s="14"/>
      <c r="H87" s="5"/>
      <c r="I87" s="5">
        <v>1</v>
      </c>
      <c r="L87">
        <f t="shared" si="0"/>
        <v>99999</v>
      </c>
    </row>
    <row r="88" spans="2:12" ht="12.75">
      <c r="B88">
        <f ca="1">INDIRECT(ADDRESS(1,26+'Swine Data'!K11,,,"FeedStuffs Data"))</f>
        <v>0</v>
      </c>
      <c r="G88" s="14"/>
      <c r="H88" s="5"/>
      <c r="I88" s="5">
        <v>1</v>
      </c>
      <c r="K88" t="b">
        <v>0</v>
      </c>
      <c r="L88">
        <f t="shared" si="0"/>
        <v>99999</v>
      </c>
    </row>
    <row r="89" spans="2:12" ht="12.75">
      <c r="B89">
        <f ca="1">INDIRECT(ADDRESS(1,26+'Swine Data'!K12,,,"FeedStuffs Data"))</f>
        <v>0</v>
      </c>
      <c r="G89" s="14"/>
      <c r="H89" s="5"/>
      <c r="I89" s="5">
        <v>1</v>
      </c>
      <c r="K89" t="b">
        <v>0</v>
      </c>
      <c r="L89">
        <f t="shared" si="0"/>
        <v>99999</v>
      </c>
    </row>
    <row r="90" spans="2:12" ht="12.75">
      <c r="B90">
        <f ca="1">INDIRECT(ADDRESS(1,26+'Swine Data'!K13,,,"FeedStuffs Data"))</f>
        <v>0</v>
      </c>
      <c r="G90" s="14"/>
      <c r="H90" s="5"/>
      <c r="I90" s="5">
        <v>1</v>
      </c>
      <c r="K90" t="b">
        <v>0</v>
      </c>
      <c r="L90">
        <f t="shared" si="0"/>
        <v>99999</v>
      </c>
    </row>
    <row r="91" spans="2:12" ht="12.75">
      <c r="B91">
        <f ca="1">INDIRECT(ADDRESS(1,26+'Swine Data'!K14,,,"FeedStuffs Data"))</f>
        <v>0</v>
      </c>
      <c r="G91" s="14"/>
      <c r="H91" s="5"/>
      <c r="I91" s="5">
        <v>1</v>
      </c>
      <c r="L91">
        <f t="shared" si="0"/>
        <v>99999</v>
      </c>
    </row>
    <row r="92" spans="2:12" ht="12.75">
      <c r="B92">
        <f ca="1">INDIRECT(ADDRESS(1,26+'Swine Data'!K15,,,"FeedStuffs Data"))</f>
        <v>0</v>
      </c>
      <c r="G92" s="14"/>
      <c r="H92" s="5"/>
      <c r="I92" s="5">
        <v>1</v>
      </c>
      <c r="K92" t="b">
        <v>0</v>
      </c>
      <c r="L92">
        <f t="shared" si="0"/>
        <v>99999</v>
      </c>
    </row>
    <row r="93" spans="2:12" ht="12.75">
      <c r="B93">
        <f ca="1">INDIRECT(ADDRESS(1,26+'Swine Data'!K16,,,"FeedStuffs Data"))</f>
        <v>0</v>
      </c>
      <c r="G93" s="14"/>
      <c r="H93" s="5"/>
      <c r="I93" s="5">
        <v>1</v>
      </c>
      <c r="L93">
        <f t="shared" si="0"/>
        <v>99999</v>
      </c>
    </row>
    <row r="94" spans="2:12" ht="12.75">
      <c r="B94">
        <f ca="1">INDIRECT(ADDRESS(1,26+'Swine Data'!K17,,,"FeedStuffs Data"))</f>
        <v>0</v>
      </c>
      <c r="G94" s="14"/>
      <c r="H94" s="5"/>
      <c r="I94" s="5">
        <v>1</v>
      </c>
      <c r="L94">
        <f t="shared" si="0"/>
        <v>99999</v>
      </c>
    </row>
    <row r="95" spans="2:12" ht="12.75">
      <c r="B95">
        <f ca="1">INDIRECT(ADDRESS(1,26+'Swine Data'!K18,,,"FeedStuffs Data"))</f>
        <v>0</v>
      </c>
      <c r="G95" s="14"/>
      <c r="H95" s="5"/>
      <c r="I95" s="5">
        <v>1</v>
      </c>
      <c r="L95">
        <f t="shared" si="0"/>
        <v>99999</v>
      </c>
    </row>
    <row r="96" spans="2:12" ht="12.75">
      <c r="B96">
        <f ca="1">INDIRECT(ADDRESS(1,26+'Swine Data'!K19,,,"FeedStuffs Data"))</f>
        <v>0</v>
      </c>
      <c r="G96" s="14"/>
      <c r="H96" s="5"/>
      <c r="I96" s="5">
        <v>1</v>
      </c>
      <c r="L96">
        <f t="shared" si="0"/>
        <v>99999</v>
      </c>
    </row>
    <row r="97" spans="2:12" ht="12.75">
      <c r="B97">
        <f ca="1">INDIRECT(ADDRESS(1,26+'Swine Data'!K20,,,"FeedStuffs Data"))</f>
        <v>0</v>
      </c>
      <c r="G97" s="14"/>
      <c r="H97" s="5"/>
      <c r="I97" s="5">
        <v>1</v>
      </c>
      <c r="L97">
        <f t="shared" si="0"/>
        <v>99999</v>
      </c>
    </row>
    <row r="98" spans="2:12" ht="12.75">
      <c r="B98">
        <f ca="1">INDIRECT(ADDRESS(1,26+'Swine Data'!K21,,,"FeedStuffs Data"))</f>
        <v>0</v>
      </c>
      <c r="G98" s="14"/>
      <c r="H98" s="5"/>
      <c r="I98" s="5">
        <v>1</v>
      </c>
      <c r="L98">
        <f t="shared" si="0"/>
        <v>99999</v>
      </c>
    </row>
    <row r="99" spans="2:12" ht="12.75">
      <c r="B99">
        <f ca="1">INDIRECT(ADDRESS(1,26+'Swine Data'!K22,,,"FeedStuffs Data"))</f>
        <v>0</v>
      </c>
      <c r="G99" s="14"/>
      <c r="H99" s="5"/>
      <c r="I99" s="5">
        <v>1</v>
      </c>
      <c r="L99">
        <f t="shared" si="0"/>
        <v>99999</v>
      </c>
    </row>
  </sheetData>
  <printOptions/>
  <pageMargins left="0.5" right="0.5" top="0.75" bottom="0.8" header="0.5" footer="0.5"/>
  <pageSetup horizontalDpi="204" verticalDpi="204" orientation="portrait" r:id="rId2"/>
  <legacyDrawing r:id="rId1"/>
</worksheet>
</file>

<file path=xl/worksheets/sheet4.xml><?xml version="1.0" encoding="utf-8"?>
<worksheet xmlns="http://schemas.openxmlformats.org/spreadsheetml/2006/main" xmlns:r="http://schemas.openxmlformats.org/officeDocument/2006/relationships">
  <sheetPr codeName="Sheet3"/>
  <dimension ref="A1:AM52"/>
  <sheetViews>
    <sheetView workbookViewId="0" topLeftCell="G1">
      <pane xSplit="5" ySplit="3" topLeftCell="L4" activePane="bottomRight" state="frozen"/>
      <selection pane="topLeft" activeCell="G1" sqref="G1"/>
      <selection pane="topRight" activeCell="L1" sqref="L1"/>
      <selection pane="bottomLeft" activeCell="G4" sqref="G4"/>
      <selection pane="bottomRight" activeCell="N3" sqref="N3"/>
    </sheetView>
  </sheetViews>
  <sheetFormatPr defaultColWidth="9.140625" defaultRowHeight="12.75"/>
  <sheetData>
    <row r="1" spans="2:16" ht="12.75">
      <c r="B1" t="s">
        <v>18</v>
      </c>
      <c r="P1" t="s">
        <v>118</v>
      </c>
    </row>
    <row r="2" spans="1:21" ht="12.75">
      <c r="A2">
        <v>4</v>
      </c>
      <c r="B2" s="1" t="s">
        <v>9</v>
      </c>
      <c r="N2" s="2" t="s">
        <v>10</v>
      </c>
      <c r="O2" s="3" t="s">
        <v>11</v>
      </c>
      <c r="P2" s="2" t="s">
        <v>12</v>
      </c>
      <c r="Q2" s="2" t="s">
        <v>13</v>
      </c>
      <c r="R2" s="2" t="s">
        <v>14</v>
      </c>
      <c r="T2" t="s">
        <v>16</v>
      </c>
      <c r="U2" t="s">
        <v>17</v>
      </c>
    </row>
    <row r="3" spans="2:39" ht="12.75">
      <c r="B3" t="s">
        <v>113</v>
      </c>
      <c r="D3" t="s">
        <v>10</v>
      </c>
      <c r="G3" t="s">
        <v>21</v>
      </c>
      <c r="L3">
        <v>1</v>
      </c>
      <c r="M3">
        <f>L3+1</f>
        <v>2</v>
      </c>
      <c r="N3">
        <f aca="true" t="shared" si="0" ref="N3:U3">M3+1</f>
        <v>3</v>
      </c>
      <c r="O3">
        <f t="shared" si="0"/>
        <v>4</v>
      </c>
      <c r="P3">
        <f t="shared" si="0"/>
        <v>5</v>
      </c>
      <c r="Q3">
        <f t="shared" si="0"/>
        <v>6</v>
      </c>
      <c r="R3">
        <f t="shared" si="0"/>
        <v>7</v>
      </c>
      <c r="S3">
        <f t="shared" si="0"/>
        <v>8</v>
      </c>
      <c r="T3">
        <f t="shared" si="0"/>
        <v>9</v>
      </c>
      <c r="U3">
        <f t="shared" si="0"/>
        <v>10</v>
      </c>
      <c r="W3" s="2"/>
      <c r="X3" s="2"/>
      <c r="Y3" s="2"/>
      <c r="Z3" s="2"/>
      <c r="AA3" s="2"/>
      <c r="AB3" s="2"/>
      <c r="AC3" s="2"/>
      <c r="AD3" s="2"/>
      <c r="AE3" s="2"/>
      <c r="AF3" s="2"/>
      <c r="AG3" s="2"/>
      <c r="AH3" s="2"/>
      <c r="AI3" s="2"/>
      <c r="AJ3" s="2"/>
      <c r="AK3" s="2"/>
      <c r="AL3" s="2"/>
      <c r="AM3" s="2"/>
    </row>
    <row r="4" spans="2:19" ht="12.75">
      <c r="B4" t="s">
        <v>114</v>
      </c>
      <c r="D4" s="15" t="s">
        <v>11</v>
      </c>
      <c r="G4" t="s">
        <v>22</v>
      </c>
      <c r="H4" t="s">
        <v>23</v>
      </c>
      <c r="K4">
        <v>4</v>
      </c>
      <c r="L4" t="b">
        <v>0</v>
      </c>
      <c r="M4" t="b">
        <v>0</v>
      </c>
      <c r="N4">
        <v>200</v>
      </c>
      <c r="O4">
        <v>250</v>
      </c>
      <c r="P4">
        <v>450</v>
      </c>
      <c r="Q4">
        <v>700</v>
      </c>
      <c r="R4">
        <v>820</v>
      </c>
      <c r="S4" t="b">
        <v>0</v>
      </c>
    </row>
    <row r="5" spans="2:21" ht="12.75">
      <c r="B5" t="s">
        <v>115</v>
      </c>
      <c r="D5" t="s">
        <v>12</v>
      </c>
      <c r="H5" t="s">
        <v>24</v>
      </c>
      <c r="K5">
        <f>K4+1</f>
        <v>5</v>
      </c>
      <c r="L5" t="b">
        <v>0</v>
      </c>
      <c r="M5" t="b">
        <v>0</v>
      </c>
      <c r="N5">
        <v>250</v>
      </c>
      <c r="O5">
        <v>560</v>
      </c>
      <c r="P5">
        <v>950</v>
      </c>
      <c r="Q5">
        <v>1900</v>
      </c>
      <c r="R5">
        <v>3110</v>
      </c>
      <c r="S5" t="b">
        <v>0</v>
      </c>
      <c r="T5">
        <v>1900</v>
      </c>
      <c r="U5">
        <v>5300</v>
      </c>
    </row>
    <row r="6" spans="2:19" ht="12.75">
      <c r="B6" t="s">
        <v>116</v>
      </c>
      <c r="D6" t="s">
        <v>13</v>
      </c>
      <c r="H6" t="s">
        <v>25</v>
      </c>
      <c r="K6">
        <f aca="true" t="shared" si="1" ref="K6:K52">K5+1</f>
        <v>6</v>
      </c>
      <c r="L6" t="b">
        <v>0</v>
      </c>
      <c r="M6" t="b">
        <v>0</v>
      </c>
      <c r="N6">
        <v>0.8</v>
      </c>
      <c r="O6">
        <v>0.543</v>
      </c>
      <c r="P6">
        <v>0.474</v>
      </c>
      <c r="Q6">
        <v>0.368</v>
      </c>
      <c r="R6">
        <v>0.264</v>
      </c>
      <c r="S6" t="b">
        <v>0</v>
      </c>
    </row>
    <row r="7" spans="2:19" ht="12.75">
      <c r="B7" t="s">
        <v>117</v>
      </c>
      <c r="D7" t="s">
        <v>14</v>
      </c>
      <c r="H7" t="s">
        <v>26</v>
      </c>
      <c r="K7">
        <f t="shared" si="1"/>
        <v>7</v>
      </c>
      <c r="L7" t="b">
        <v>0</v>
      </c>
      <c r="M7" t="b">
        <v>0</v>
      </c>
      <c r="N7">
        <v>1.25</v>
      </c>
      <c r="O7">
        <v>1.84</v>
      </c>
      <c r="P7">
        <v>2.11</v>
      </c>
      <c r="Q7">
        <v>2.71</v>
      </c>
      <c r="R7">
        <v>3.79</v>
      </c>
      <c r="S7" t="b">
        <v>0</v>
      </c>
    </row>
    <row r="8" spans="2:21" ht="12.75">
      <c r="B8" s="1" t="s">
        <v>15</v>
      </c>
      <c r="H8" t="s">
        <v>27</v>
      </c>
      <c r="K8">
        <f t="shared" si="1"/>
        <v>8</v>
      </c>
      <c r="L8" t="b">
        <v>0</v>
      </c>
      <c r="M8" t="b">
        <v>0</v>
      </c>
      <c r="N8">
        <v>850</v>
      </c>
      <c r="O8">
        <v>1560</v>
      </c>
      <c r="P8">
        <v>3230</v>
      </c>
      <c r="Q8">
        <v>6460</v>
      </c>
      <c r="R8">
        <v>10570</v>
      </c>
      <c r="S8" t="b">
        <v>0</v>
      </c>
      <c r="T8">
        <v>6300</v>
      </c>
      <c r="U8">
        <v>17700</v>
      </c>
    </row>
    <row r="9" spans="2:21" ht="12.75">
      <c r="B9" t="s">
        <v>19</v>
      </c>
      <c r="H9" t="s">
        <v>28</v>
      </c>
      <c r="K9">
        <f t="shared" si="1"/>
        <v>9</v>
      </c>
      <c r="L9" t="b">
        <v>0</v>
      </c>
      <c r="M9" t="b">
        <v>0</v>
      </c>
      <c r="N9">
        <v>805</v>
      </c>
      <c r="O9">
        <v>1490</v>
      </c>
      <c r="P9">
        <v>3090</v>
      </c>
      <c r="Q9">
        <v>6200</v>
      </c>
      <c r="R9">
        <v>10185</v>
      </c>
      <c r="S9" t="b">
        <v>0</v>
      </c>
      <c r="T9">
        <v>6100</v>
      </c>
      <c r="U9">
        <v>17000</v>
      </c>
    </row>
    <row r="10" spans="2:19" ht="12.75">
      <c r="B10" t="s">
        <v>20</v>
      </c>
      <c r="H10" t="s">
        <v>29</v>
      </c>
      <c r="K10">
        <f t="shared" si="1"/>
        <v>10</v>
      </c>
      <c r="L10" t="b">
        <v>0</v>
      </c>
      <c r="M10" t="b">
        <v>0</v>
      </c>
      <c r="N10">
        <v>3220</v>
      </c>
      <c r="O10">
        <v>3240</v>
      </c>
      <c r="P10">
        <v>3250</v>
      </c>
      <c r="Q10">
        <v>3260</v>
      </c>
      <c r="R10">
        <v>3275</v>
      </c>
      <c r="S10" t="b">
        <v>0</v>
      </c>
    </row>
    <row r="11" spans="8:21" ht="12.75">
      <c r="H11" t="s">
        <v>30</v>
      </c>
      <c r="K11">
        <f t="shared" si="1"/>
        <v>11</v>
      </c>
      <c r="L11" t="b">
        <v>0</v>
      </c>
      <c r="M11" t="b">
        <v>0</v>
      </c>
      <c r="N11" s="4">
        <v>0.24</v>
      </c>
      <c r="O11" s="4">
        <v>0.2</v>
      </c>
      <c r="P11" s="4">
        <v>0.18</v>
      </c>
      <c r="Q11" s="4">
        <v>0.15</v>
      </c>
      <c r="R11" s="4">
        <v>0.13</v>
      </c>
      <c r="S11" t="b">
        <v>0</v>
      </c>
      <c r="T11">
        <v>0.12</v>
      </c>
      <c r="U11">
        <v>0.16</v>
      </c>
    </row>
    <row r="12" spans="2:19" ht="12.75">
      <c r="B12" t="str">
        <f>CONCATENATE("Growing Pigs ",D3," Kg")</f>
        <v>Growing Pigs &lt;10 Kg</v>
      </c>
      <c r="G12" t="s">
        <v>31</v>
      </c>
      <c r="K12">
        <f t="shared" si="1"/>
        <v>12</v>
      </c>
      <c r="L12" t="b">
        <v>0</v>
      </c>
      <c r="M12" t="b">
        <v>0</v>
      </c>
      <c r="S12" t="b">
        <v>0</v>
      </c>
    </row>
    <row r="13" spans="2:19" ht="12.75">
      <c r="B13" t="str">
        <f>CONCATENATE("Growing Pigs ",D4," Kg")</f>
        <v>Growing Pigs 10 - 20 Kg</v>
      </c>
      <c r="G13" t="s">
        <v>32</v>
      </c>
      <c r="K13">
        <f t="shared" si="1"/>
        <v>13</v>
      </c>
      <c r="L13" t="b">
        <v>0</v>
      </c>
      <c r="M13" t="b">
        <v>0</v>
      </c>
      <c r="S13" t="b">
        <v>0</v>
      </c>
    </row>
    <row r="14" spans="2:21" ht="12.75">
      <c r="B14" t="str">
        <f>CONCATENATE("Growing Pigs ",D5," Kg")</f>
        <v>Growing Pigs 20 - 50 Kg</v>
      </c>
      <c r="H14" t="s">
        <v>1</v>
      </c>
      <c r="K14">
        <f t="shared" si="1"/>
        <v>14</v>
      </c>
      <c r="L14" t="b">
        <v>0</v>
      </c>
      <c r="M14" t="b">
        <v>0</v>
      </c>
      <c r="N14" s="5">
        <v>0.006</v>
      </c>
      <c r="O14" s="5">
        <v>0.005</v>
      </c>
      <c r="P14" s="5">
        <v>0.004</v>
      </c>
      <c r="Q14" s="5">
        <v>0.0025</v>
      </c>
      <c r="R14" s="5">
        <v>0.001</v>
      </c>
      <c r="S14" t="b">
        <v>0</v>
      </c>
      <c r="T14" s="5">
        <v>0</v>
      </c>
      <c r="U14" s="5">
        <v>0.004</v>
      </c>
    </row>
    <row r="15" spans="2:21" ht="12.75">
      <c r="B15" t="str">
        <f>CONCATENATE("Growing Pigs ",D6," Kg")</f>
        <v>Growing Pigs 50 - 100 Kg</v>
      </c>
      <c r="H15" t="s">
        <v>2</v>
      </c>
      <c r="K15">
        <f t="shared" si="1"/>
        <v>15</v>
      </c>
      <c r="L15" t="b">
        <v>0</v>
      </c>
      <c r="M15" t="b">
        <v>0</v>
      </c>
      <c r="N15" s="5">
        <v>0.0036</v>
      </c>
      <c r="O15" s="5">
        <v>0.0031</v>
      </c>
      <c r="P15" s="5">
        <v>0.0025</v>
      </c>
      <c r="Q15" s="5">
        <v>0.0022</v>
      </c>
      <c r="R15" s="5">
        <v>0.0018</v>
      </c>
      <c r="S15" t="b">
        <v>0</v>
      </c>
      <c r="T15" s="5">
        <v>0.0015</v>
      </c>
      <c r="U15" s="5">
        <v>0.0025</v>
      </c>
    </row>
    <row r="16" spans="2:21" ht="12.75">
      <c r="B16" t="str">
        <f>CONCATENATE("Growing Pigs ",D7," Kg")</f>
        <v>Growing Pigs &gt;100 Kg</v>
      </c>
      <c r="H16" t="s">
        <v>3</v>
      </c>
      <c r="K16">
        <f t="shared" si="1"/>
        <v>16</v>
      </c>
      <c r="L16" t="b">
        <v>0</v>
      </c>
      <c r="M16" t="b">
        <v>0</v>
      </c>
      <c r="N16" s="5">
        <v>0.0076</v>
      </c>
      <c r="O16" s="5">
        <v>0.0065</v>
      </c>
      <c r="P16" s="5">
        <v>0.0053</v>
      </c>
      <c r="Q16" s="5">
        <v>0.0046</v>
      </c>
      <c r="R16" s="5">
        <v>0.0038</v>
      </c>
      <c r="S16" t="b">
        <v>0</v>
      </c>
      <c r="T16" s="5">
        <v>0.003</v>
      </c>
      <c r="U16" s="5">
        <v>0.0039</v>
      </c>
    </row>
    <row r="17" spans="8:21" ht="12.75">
      <c r="H17" t="s">
        <v>4</v>
      </c>
      <c r="K17">
        <f t="shared" si="1"/>
        <v>17</v>
      </c>
      <c r="L17" t="b">
        <v>0</v>
      </c>
      <c r="M17" t="b">
        <v>0</v>
      </c>
      <c r="N17" s="5">
        <v>0.01</v>
      </c>
      <c r="O17" s="5">
        <v>0.0085</v>
      </c>
      <c r="P17" s="5">
        <v>0.007</v>
      </c>
      <c r="Q17" s="5">
        <v>0.006</v>
      </c>
      <c r="R17" s="5">
        <v>0.005</v>
      </c>
      <c r="S17" t="b">
        <v>0</v>
      </c>
      <c r="T17" s="5">
        <v>0.003</v>
      </c>
      <c r="U17" s="5">
        <v>0.0048</v>
      </c>
    </row>
    <row r="18" spans="2:21" ht="12.75">
      <c r="B18" t="s">
        <v>16</v>
      </c>
      <c r="H18" t="s">
        <v>7</v>
      </c>
      <c r="K18">
        <f t="shared" si="1"/>
        <v>18</v>
      </c>
      <c r="L18" t="b">
        <v>0</v>
      </c>
      <c r="M18" t="b">
        <v>0</v>
      </c>
      <c r="N18" s="5">
        <v>0.014</v>
      </c>
      <c r="O18" s="5">
        <v>0.0115</v>
      </c>
      <c r="P18" s="5">
        <v>0.0095</v>
      </c>
      <c r="Q18" s="5">
        <v>0.0075</v>
      </c>
      <c r="R18" s="5">
        <v>0.006</v>
      </c>
      <c r="S18" t="b">
        <v>0</v>
      </c>
      <c r="T18" s="5">
        <v>0.0043</v>
      </c>
      <c r="U18" s="5">
        <v>0.006</v>
      </c>
    </row>
    <row r="19" spans="2:21" ht="12.75">
      <c r="B19" t="s">
        <v>17</v>
      </c>
      <c r="H19" t="s">
        <v>33</v>
      </c>
      <c r="K19">
        <f t="shared" si="1"/>
        <v>19</v>
      </c>
      <c r="L19" t="b">
        <v>0</v>
      </c>
      <c r="M19" t="b">
        <v>0</v>
      </c>
      <c r="N19" s="5">
        <v>0.0068</v>
      </c>
      <c r="O19" s="5">
        <v>0.0058</v>
      </c>
      <c r="P19" s="5">
        <v>0.0048</v>
      </c>
      <c r="Q19" s="5">
        <v>0.0041</v>
      </c>
      <c r="R19" s="5">
        <v>0.0034</v>
      </c>
      <c r="S19" t="b">
        <v>0</v>
      </c>
      <c r="T19" s="5">
        <v>0.0023</v>
      </c>
      <c r="U19" s="5">
        <v>0.0036</v>
      </c>
    </row>
    <row r="20" spans="8:21" ht="12.75">
      <c r="H20" t="s">
        <v>34</v>
      </c>
      <c r="K20">
        <f t="shared" si="1"/>
        <v>20</v>
      </c>
      <c r="L20" t="b">
        <v>0</v>
      </c>
      <c r="M20" t="b">
        <v>0</v>
      </c>
      <c r="N20" s="5">
        <v>0.011</v>
      </c>
      <c r="O20" s="5">
        <v>0.0094</v>
      </c>
      <c r="P20" s="5">
        <v>0.0077</v>
      </c>
      <c r="Q20" s="5">
        <v>0.0066</v>
      </c>
      <c r="R20" s="5">
        <v>0.0055</v>
      </c>
      <c r="S20" t="b">
        <v>0</v>
      </c>
      <c r="T20" s="5">
        <v>0.0045</v>
      </c>
      <c r="U20" s="5">
        <v>0.007</v>
      </c>
    </row>
    <row r="21" spans="8:21" ht="12.75">
      <c r="H21" t="s">
        <v>35</v>
      </c>
      <c r="K21">
        <f t="shared" si="1"/>
        <v>21</v>
      </c>
      <c r="L21" t="b">
        <v>0</v>
      </c>
      <c r="M21" t="b">
        <v>0</v>
      </c>
      <c r="N21" s="5">
        <v>0.008</v>
      </c>
      <c r="O21" s="5">
        <v>0.0068</v>
      </c>
      <c r="P21" s="5">
        <v>0.0056</v>
      </c>
      <c r="Q21" s="5">
        <v>0.0048</v>
      </c>
      <c r="R21" s="5">
        <v>0.004</v>
      </c>
      <c r="S21" t="b">
        <v>0</v>
      </c>
      <c r="T21" s="5">
        <v>0.003</v>
      </c>
      <c r="U21" s="5">
        <v>0.0043</v>
      </c>
    </row>
    <row r="22" spans="8:21" ht="12.75">
      <c r="H22" t="s">
        <v>5</v>
      </c>
      <c r="K22">
        <f t="shared" si="1"/>
        <v>22</v>
      </c>
      <c r="L22" t="b">
        <v>0</v>
      </c>
      <c r="M22" t="b">
        <v>0</v>
      </c>
      <c r="N22" s="5">
        <v>0.002</v>
      </c>
      <c r="O22" s="5">
        <v>0.0017</v>
      </c>
      <c r="P22" s="5">
        <v>0.0014</v>
      </c>
      <c r="Q22" s="5">
        <v>0.0012</v>
      </c>
      <c r="R22" s="5">
        <v>0.001</v>
      </c>
      <c r="S22" t="b">
        <v>0</v>
      </c>
      <c r="T22" s="5">
        <v>0.0009</v>
      </c>
      <c r="U22" s="5">
        <v>0.0012</v>
      </c>
    </row>
    <row r="23" spans="8:21" ht="12.75">
      <c r="H23" t="s">
        <v>6</v>
      </c>
      <c r="K23">
        <f t="shared" si="1"/>
        <v>23</v>
      </c>
      <c r="L23" t="b">
        <v>0</v>
      </c>
      <c r="M23" t="b">
        <v>0</v>
      </c>
      <c r="N23" s="5">
        <v>0.008</v>
      </c>
      <c r="O23" s="5">
        <v>0.0068</v>
      </c>
      <c r="P23" s="5">
        <v>0.0056</v>
      </c>
      <c r="Q23" s="5">
        <v>0.0048</v>
      </c>
      <c r="R23" s="5">
        <v>0.004</v>
      </c>
      <c r="S23" t="b">
        <v>0</v>
      </c>
      <c r="T23" s="5">
        <v>0.0032</v>
      </c>
      <c r="U23" s="5">
        <v>0.006</v>
      </c>
    </row>
    <row r="24" spans="7:21" ht="12.75">
      <c r="G24" t="s">
        <v>36</v>
      </c>
      <c r="K24">
        <f t="shared" si="1"/>
        <v>24</v>
      </c>
      <c r="L24" t="b">
        <v>0</v>
      </c>
      <c r="M24" t="b">
        <v>0</v>
      </c>
      <c r="N24" s="5">
        <v>0.001</v>
      </c>
      <c r="O24" s="5">
        <v>0.001</v>
      </c>
      <c r="P24" s="5">
        <v>0.001</v>
      </c>
      <c r="Q24" s="5">
        <v>0.001</v>
      </c>
      <c r="R24" s="5">
        <v>0.001</v>
      </c>
      <c r="S24" t="b">
        <v>0</v>
      </c>
      <c r="T24" s="5">
        <v>0.001</v>
      </c>
      <c r="U24" s="5">
        <v>0.001</v>
      </c>
    </row>
    <row r="25" spans="7:19" ht="12.75">
      <c r="G25" t="s">
        <v>37</v>
      </c>
      <c r="K25">
        <f t="shared" si="1"/>
        <v>25</v>
      </c>
      <c r="L25" t="b">
        <v>0</v>
      </c>
      <c r="M25" t="b">
        <v>0</v>
      </c>
      <c r="S25" t="b">
        <v>0</v>
      </c>
    </row>
    <row r="26" spans="8:21" ht="12.75">
      <c r="H26" t="s">
        <v>38</v>
      </c>
      <c r="K26">
        <f t="shared" si="1"/>
        <v>26</v>
      </c>
      <c r="L26" t="b">
        <v>0</v>
      </c>
      <c r="M26" t="b">
        <v>0</v>
      </c>
      <c r="N26" s="5">
        <v>0.009</v>
      </c>
      <c r="O26" s="5">
        <v>0.008</v>
      </c>
      <c r="P26" s="5">
        <v>0.007</v>
      </c>
      <c r="Q26" s="5">
        <v>0.006</v>
      </c>
      <c r="R26" s="5">
        <v>0.005</v>
      </c>
      <c r="S26" t="b">
        <v>0</v>
      </c>
      <c r="T26" s="5">
        <v>0.0075</v>
      </c>
      <c r="U26" s="5">
        <v>0.0075</v>
      </c>
    </row>
    <row r="27" spans="8:21" ht="12.75">
      <c r="H27" t="s">
        <v>39</v>
      </c>
      <c r="K27">
        <f t="shared" si="1"/>
        <v>27</v>
      </c>
      <c r="L27" t="b">
        <v>0</v>
      </c>
      <c r="M27" t="b">
        <v>0</v>
      </c>
      <c r="N27" s="5">
        <v>0.007</v>
      </c>
      <c r="O27" s="5">
        <v>0.0065</v>
      </c>
      <c r="P27" s="5">
        <v>0.006</v>
      </c>
      <c r="Q27" s="5">
        <v>0.005</v>
      </c>
      <c r="R27" s="5">
        <v>0.004</v>
      </c>
      <c r="S27" t="b">
        <v>0</v>
      </c>
      <c r="T27" s="5">
        <v>0.006</v>
      </c>
      <c r="U27" s="5">
        <v>0.006</v>
      </c>
    </row>
    <row r="28" spans="8:21" ht="12.75">
      <c r="H28" t="s">
        <v>40</v>
      </c>
      <c r="K28">
        <f t="shared" si="1"/>
        <v>28</v>
      </c>
      <c r="L28" t="b">
        <v>0</v>
      </c>
      <c r="M28" t="b">
        <v>0</v>
      </c>
      <c r="N28" s="5">
        <v>0.0055</v>
      </c>
      <c r="O28" s="5">
        <v>0.004</v>
      </c>
      <c r="P28" s="5">
        <v>0.0032</v>
      </c>
      <c r="Q28" s="5">
        <v>0.0023</v>
      </c>
      <c r="R28" s="5">
        <v>0.0015</v>
      </c>
      <c r="S28" t="b">
        <v>0</v>
      </c>
      <c r="T28" s="5">
        <v>0.0035</v>
      </c>
      <c r="U28" s="5">
        <v>0.0035</v>
      </c>
    </row>
    <row r="29" spans="8:21" ht="12.75">
      <c r="H29" t="s">
        <v>41</v>
      </c>
      <c r="K29">
        <f t="shared" si="1"/>
        <v>29</v>
      </c>
      <c r="L29" t="b">
        <v>0</v>
      </c>
      <c r="M29" t="b">
        <v>0</v>
      </c>
      <c r="N29" s="5">
        <v>0.001</v>
      </c>
      <c r="O29" s="5">
        <v>0.001</v>
      </c>
      <c r="P29" s="5">
        <v>0.001</v>
      </c>
      <c r="Q29" s="5">
        <v>0.001</v>
      </c>
      <c r="R29" s="5">
        <v>0.001</v>
      </c>
      <c r="S29" t="b">
        <v>0</v>
      </c>
      <c r="T29" s="5">
        <v>0.0015</v>
      </c>
      <c r="U29" s="5">
        <v>0.002</v>
      </c>
    </row>
    <row r="30" spans="8:21" ht="12.75">
      <c r="H30" t="s">
        <v>42</v>
      </c>
      <c r="K30">
        <f t="shared" si="1"/>
        <v>30</v>
      </c>
      <c r="L30" t="b">
        <v>0</v>
      </c>
      <c r="M30" t="b">
        <v>0</v>
      </c>
      <c r="N30" s="5">
        <v>0.0008</v>
      </c>
      <c r="O30" s="5">
        <v>0.0008</v>
      </c>
      <c r="P30" s="5">
        <v>0.0008</v>
      </c>
      <c r="Q30" s="5">
        <v>0.0008</v>
      </c>
      <c r="R30" s="5">
        <v>0.0008</v>
      </c>
      <c r="S30" t="b">
        <v>0</v>
      </c>
      <c r="T30" s="5">
        <v>0.0012</v>
      </c>
      <c r="U30" s="5">
        <v>0.0016</v>
      </c>
    </row>
    <row r="31" spans="8:21" ht="12.75">
      <c r="H31" t="s">
        <v>43</v>
      </c>
      <c r="K31">
        <f t="shared" si="1"/>
        <v>31</v>
      </c>
      <c r="L31" t="b">
        <v>0</v>
      </c>
      <c r="M31" t="b">
        <v>0</v>
      </c>
      <c r="N31" s="5">
        <v>0.0004</v>
      </c>
      <c r="O31" s="5">
        <v>0.0004</v>
      </c>
      <c r="P31" s="5">
        <v>0.0004</v>
      </c>
      <c r="Q31" s="5">
        <v>0.0004</v>
      </c>
      <c r="R31" s="5">
        <v>0.0004</v>
      </c>
      <c r="S31" t="b">
        <v>0</v>
      </c>
      <c r="T31" s="5">
        <v>0.0004</v>
      </c>
      <c r="U31" s="5">
        <v>0.004</v>
      </c>
    </row>
    <row r="32" spans="8:21" ht="12.75">
      <c r="H32" t="s">
        <v>44</v>
      </c>
      <c r="K32">
        <f t="shared" si="1"/>
        <v>32</v>
      </c>
      <c r="L32" t="b">
        <v>0</v>
      </c>
      <c r="M32" t="b">
        <v>0</v>
      </c>
      <c r="N32" s="5">
        <v>0.003</v>
      </c>
      <c r="O32" s="5">
        <v>0.0028</v>
      </c>
      <c r="P32" s="5">
        <v>0.0026</v>
      </c>
      <c r="Q32" s="5">
        <v>0.0023</v>
      </c>
      <c r="R32" s="5">
        <v>0.0017</v>
      </c>
      <c r="S32" t="b">
        <v>0</v>
      </c>
      <c r="T32" s="5">
        <v>0.002</v>
      </c>
      <c r="U32" s="5">
        <v>0.002</v>
      </c>
    </row>
    <row r="33" spans="8:21" ht="12.75">
      <c r="H33" t="s">
        <v>45</v>
      </c>
      <c r="K33">
        <f t="shared" si="1"/>
        <v>33</v>
      </c>
      <c r="L33" t="b">
        <v>0</v>
      </c>
      <c r="M33" t="b">
        <v>0</v>
      </c>
      <c r="N33">
        <v>6</v>
      </c>
      <c r="O33">
        <v>6</v>
      </c>
      <c r="P33">
        <v>5</v>
      </c>
      <c r="Q33">
        <v>4</v>
      </c>
      <c r="R33">
        <v>3</v>
      </c>
      <c r="S33" t="b">
        <v>0</v>
      </c>
      <c r="T33">
        <v>5</v>
      </c>
      <c r="U33">
        <v>5</v>
      </c>
    </row>
    <row r="34" spans="8:21" ht="12.75">
      <c r="H34" t="s">
        <v>46</v>
      </c>
      <c r="K34">
        <f t="shared" si="1"/>
        <v>34</v>
      </c>
      <c r="L34" t="b">
        <v>0</v>
      </c>
      <c r="M34" t="b">
        <v>0</v>
      </c>
      <c r="N34">
        <v>0.14</v>
      </c>
      <c r="O34">
        <v>0.14</v>
      </c>
      <c r="P34">
        <v>0.14</v>
      </c>
      <c r="Q34">
        <v>0.14</v>
      </c>
      <c r="R34">
        <v>0.14</v>
      </c>
      <c r="S34" t="b">
        <v>0</v>
      </c>
      <c r="T34">
        <v>0.14</v>
      </c>
      <c r="U34">
        <v>0.14</v>
      </c>
    </row>
    <row r="35" spans="8:21" ht="12.75">
      <c r="H35" t="s">
        <v>47</v>
      </c>
      <c r="K35">
        <f t="shared" si="1"/>
        <v>35</v>
      </c>
      <c r="L35" t="b">
        <v>0</v>
      </c>
      <c r="M35" t="b">
        <v>0</v>
      </c>
      <c r="N35">
        <v>100</v>
      </c>
      <c r="O35">
        <v>100</v>
      </c>
      <c r="P35">
        <v>80</v>
      </c>
      <c r="Q35">
        <v>60</v>
      </c>
      <c r="R35">
        <v>40</v>
      </c>
      <c r="S35" t="b">
        <v>0</v>
      </c>
      <c r="T35">
        <v>80</v>
      </c>
      <c r="U35">
        <v>80</v>
      </c>
    </row>
    <row r="36" spans="8:21" ht="12.75">
      <c r="H36" t="s">
        <v>48</v>
      </c>
      <c r="K36">
        <f t="shared" si="1"/>
        <v>36</v>
      </c>
      <c r="L36" t="b">
        <v>0</v>
      </c>
      <c r="M36" t="b">
        <v>0</v>
      </c>
      <c r="N36">
        <v>4</v>
      </c>
      <c r="O36">
        <v>4</v>
      </c>
      <c r="P36">
        <v>3</v>
      </c>
      <c r="Q36">
        <v>2</v>
      </c>
      <c r="R36">
        <v>2</v>
      </c>
      <c r="S36" t="b">
        <v>0</v>
      </c>
      <c r="T36">
        <v>10</v>
      </c>
      <c r="U36">
        <v>10</v>
      </c>
    </row>
    <row r="37" spans="8:21" ht="12.75">
      <c r="H37" t="s">
        <v>49</v>
      </c>
      <c r="K37">
        <f t="shared" si="1"/>
        <v>37</v>
      </c>
      <c r="L37" t="b">
        <v>0</v>
      </c>
      <c r="M37" t="b">
        <v>0</v>
      </c>
      <c r="N37">
        <v>0.3</v>
      </c>
      <c r="O37">
        <v>0.3</v>
      </c>
      <c r="P37">
        <v>0.25</v>
      </c>
      <c r="Q37">
        <v>0.15</v>
      </c>
      <c r="R37">
        <v>0.1</v>
      </c>
      <c r="S37" t="b">
        <v>0</v>
      </c>
      <c r="T37">
        <v>0.15</v>
      </c>
      <c r="U37">
        <v>0.15</v>
      </c>
    </row>
    <row r="38" spans="8:21" ht="12.75">
      <c r="H38" t="s">
        <v>50</v>
      </c>
      <c r="K38">
        <f t="shared" si="1"/>
        <v>38</v>
      </c>
      <c r="L38" t="b">
        <v>0</v>
      </c>
      <c r="M38" t="b">
        <v>0</v>
      </c>
      <c r="N38">
        <v>100</v>
      </c>
      <c r="O38">
        <v>100</v>
      </c>
      <c r="P38">
        <v>80</v>
      </c>
      <c r="Q38">
        <v>60</v>
      </c>
      <c r="R38">
        <v>50</v>
      </c>
      <c r="S38" t="b">
        <v>0</v>
      </c>
      <c r="T38">
        <v>50</v>
      </c>
      <c r="U38">
        <v>50</v>
      </c>
    </row>
    <row r="39" spans="7:19" ht="12.75">
      <c r="G39" t="s">
        <v>51</v>
      </c>
      <c r="K39">
        <f t="shared" si="1"/>
        <v>39</v>
      </c>
      <c r="L39" t="b">
        <v>0</v>
      </c>
      <c r="M39" t="b">
        <v>0</v>
      </c>
      <c r="S39" t="b">
        <v>0</v>
      </c>
    </row>
    <row r="40" spans="8:21" ht="12.75">
      <c r="H40" t="s">
        <v>52</v>
      </c>
      <c r="K40">
        <f t="shared" si="1"/>
        <v>40</v>
      </c>
      <c r="L40" t="b">
        <v>0</v>
      </c>
      <c r="M40" t="b">
        <v>0</v>
      </c>
      <c r="N40">
        <v>2200</v>
      </c>
      <c r="O40">
        <v>2200</v>
      </c>
      <c r="P40">
        <v>1750</v>
      </c>
      <c r="Q40">
        <v>1300</v>
      </c>
      <c r="R40">
        <v>1300</v>
      </c>
      <c r="S40" t="b">
        <v>0</v>
      </c>
      <c r="T40">
        <v>4000</v>
      </c>
      <c r="U40">
        <v>2000</v>
      </c>
    </row>
    <row r="41" spans="8:21" ht="12.75">
      <c r="H41" t="s">
        <v>53</v>
      </c>
      <c r="K41">
        <f t="shared" si="1"/>
        <v>41</v>
      </c>
      <c r="L41" t="b">
        <v>0</v>
      </c>
      <c r="M41" t="b">
        <v>0</v>
      </c>
      <c r="N41">
        <v>220</v>
      </c>
      <c r="O41">
        <v>220</v>
      </c>
      <c r="P41">
        <v>200</v>
      </c>
      <c r="Q41">
        <v>150</v>
      </c>
      <c r="R41">
        <v>150</v>
      </c>
      <c r="S41" t="b">
        <v>0</v>
      </c>
      <c r="T41">
        <v>200</v>
      </c>
      <c r="U41">
        <v>200</v>
      </c>
    </row>
    <row r="42" spans="8:21" ht="12.75">
      <c r="H42" t="s">
        <v>54</v>
      </c>
      <c r="K42">
        <f t="shared" si="1"/>
        <v>42</v>
      </c>
      <c r="L42" t="b">
        <v>0</v>
      </c>
      <c r="M42" t="b">
        <v>0</v>
      </c>
      <c r="N42">
        <v>16</v>
      </c>
      <c r="O42">
        <v>16</v>
      </c>
      <c r="P42">
        <v>11</v>
      </c>
      <c r="Q42">
        <v>11</v>
      </c>
      <c r="R42">
        <v>11</v>
      </c>
      <c r="S42" t="b">
        <v>0</v>
      </c>
      <c r="T42">
        <v>22</v>
      </c>
      <c r="U42">
        <v>22</v>
      </c>
    </row>
    <row r="43" spans="8:21" ht="12.75">
      <c r="H43" t="s">
        <v>55</v>
      </c>
      <c r="K43">
        <f t="shared" si="1"/>
        <v>43</v>
      </c>
      <c r="L43" t="b">
        <v>0</v>
      </c>
      <c r="M43" t="b">
        <v>0</v>
      </c>
      <c r="N43">
        <v>0.5</v>
      </c>
      <c r="O43">
        <v>0.5</v>
      </c>
      <c r="P43">
        <v>0.5</v>
      </c>
      <c r="Q43">
        <v>0.5</v>
      </c>
      <c r="R43">
        <v>0.5</v>
      </c>
      <c r="S43" t="b">
        <v>0</v>
      </c>
      <c r="T43">
        <v>0.5</v>
      </c>
      <c r="U43">
        <v>0.5</v>
      </c>
    </row>
    <row r="44" spans="8:21" ht="12.75">
      <c r="H44" t="s">
        <v>56</v>
      </c>
      <c r="K44">
        <f t="shared" si="1"/>
        <v>44</v>
      </c>
      <c r="L44" t="b">
        <v>0</v>
      </c>
      <c r="M44" t="b">
        <v>0</v>
      </c>
      <c r="N44">
        <v>0.08</v>
      </c>
      <c r="O44">
        <v>0.05</v>
      </c>
      <c r="P44">
        <v>0.05</v>
      </c>
      <c r="Q44">
        <v>0.05</v>
      </c>
      <c r="R44">
        <v>0.05</v>
      </c>
      <c r="S44" t="b">
        <v>0</v>
      </c>
      <c r="T44">
        <v>0.2</v>
      </c>
      <c r="U44">
        <v>0.2</v>
      </c>
    </row>
    <row r="45" spans="8:21" ht="12.75">
      <c r="H45" t="s">
        <v>57</v>
      </c>
      <c r="K45">
        <f t="shared" si="1"/>
        <v>45</v>
      </c>
      <c r="L45" t="b">
        <v>0</v>
      </c>
      <c r="M45" t="b">
        <v>0</v>
      </c>
      <c r="N45">
        <v>0.6</v>
      </c>
      <c r="O45">
        <v>0.5</v>
      </c>
      <c r="P45">
        <v>0.4</v>
      </c>
      <c r="Q45">
        <v>0.3</v>
      </c>
      <c r="R45">
        <v>0.3</v>
      </c>
      <c r="S45" t="b">
        <v>0</v>
      </c>
      <c r="T45">
        <v>1.25</v>
      </c>
      <c r="U45">
        <v>1</v>
      </c>
    </row>
    <row r="46" spans="8:21" ht="12.75">
      <c r="H46" t="s">
        <v>58</v>
      </c>
      <c r="K46">
        <f t="shared" si="1"/>
        <v>46</v>
      </c>
      <c r="L46" t="b">
        <v>0</v>
      </c>
      <c r="M46" t="b">
        <v>0</v>
      </c>
      <c r="N46">
        <v>0.3</v>
      </c>
      <c r="O46">
        <v>0.3</v>
      </c>
      <c r="P46">
        <v>0.3</v>
      </c>
      <c r="Q46">
        <v>0.3</v>
      </c>
      <c r="R46">
        <v>0.3</v>
      </c>
      <c r="S46" t="b">
        <v>0</v>
      </c>
      <c r="T46">
        <v>0.3</v>
      </c>
      <c r="U46">
        <v>0.3</v>
      </c>
    </row>
    <row r="47" spans="8:21" ht="12.75">
      <c r="H47" t="s">
        <v>59</v>
      </c>
      <c r="K47">
        <f t="shared" si="1"/>
        <v>47</v>
      </c>
      <c r="L47" t="b">
        <v>0</v>
      </c>
      <c r="M47" t="b">
        <v>0</v>
      </c>
      <c r="N47">
        <v>20</v>
      </c>
      <c r="O47">
        <v>15</v>
      </c>
      <c r="P47">
        <v>12.5</v>
      </c>
      <c r="Q47">
        <v>10</v>
      </c>
      <c r="R47">
        <v>7</v>
      </c>
      <c r="S47" t="b">
        <v>0</v>
      </c>
      <c r="T47">
        <v>10</v>
      </c>
      <c r="U47">
        <v>10</v>
      </c>
    </row>
    <row r="48" spans="8:21" ht="12.75">
      <c r="H48" t="s">
        <v>60</v>
      </c>
      <c r="K48">
        <f t="shared" si="1"/>
        <v>48</v>
      </c>
      <c r="L48" t="b">
        <v>0</v>
      </c>
      <c r="M48" t="b">
        <v>0</v>
      </c>
      <c r="N48">
        <v>12</v>
      </c>
      <c r="O48">
        <v>10</v>
      </c>
      <c r="P48">
        <v>9</v>
      </c>
      <c r="Q48">
        <v>8</v>
      </c>
      <c r="R48">
        <v>7</v>
      </c>
      <c r="S48" t="b">
        <v>0</v>
      </c>
      <c r="T48">
        <v>12</v>
      </c>
      <c r="U48">
        <v>12</v>
      </c>
    </row>
    <row r="49" spans="8:21" ht="12.75">
      <c r="H49" t="s">
        <v>61</v>
      </c>
      <c r="K49">
        <f t="shared" si="1"/>
        <v>49</v>
      </c>
      <c r="L49" t="b">
        <v>0</v>
      </c>
      <c r="M49" t="b">
        <v>0</v>
      </c>
      <c r="N49">
        <v>4</v>
      </c>
      <c r="O49">
        <v>3.5</v>
      </c>
      <c r="P49">
        <v>3</v>
      </c>
      <c r="Q49">
        <v>2.5</v>
      </c>
      <c r="R49">
        <v>2</v>
      </c>
      <c r="S49" t="b">
        <v>0</v>
      </c>
      <c r="T49">
        <v>3.75</v>
      </c>
      <c r="U49">
        <v>3.75</v>
      </c>
    </row>
    <row r="50" spans="8:21" ht="12.75">
      <c r="H50" t="s">
        <v>62</v>
      </c>
      <c r="K50">
        <f t="shared" si="1"/>
        <v>50</v>
      </c>
      <c r="L50" t="b">
        <v>0</v>
      </c>
      <c r="M50" t="b">
        <v>0</v>
      </c>
      <c r="N50">
        <v>1.5</v>
      </c>
      <c r="O50">
        <v>1</v>
      </c>
      <c r="P50">
        <v>1</v>
      </c>
      <c r="Q50">
        <v>1</v>
      </c>
      <c r="R50">
        <v>1</v>
      </c>
      <c r="S50" t="b">
        <v>0</v>
      </c>
      <c r="T50">
        <v>1</v>
      </c>
      <c r="U50">
        <v>1</v>
      </c>
    </row>
    <row r="51" spans="8:21" ht="12.75">
      <c r="H51" t="s">
        <v>63</v>
      </c>
      <c r="K51">
        <f t="shared" si="1"/>
        <v>51</v>
      </c>
      <c r="L51" t="b">
        <v>0</v>
      </c>
      <c r="M51" t="b">
        <v>0</v>
      </c>
      <c r="N51">
        <v>2</v>
      </c>
      <c r="O51">
        <v>1.5</v>
      </c>
      <c r="P51">
        <v>1.5</v>
      </c>
      <c r="Q51">
        <v>1</v>
      </c>
      <c r="R51">
        <v>1</v>
      </c>
      <c r="S51" t="b">
        <v>0</v>
      </c>
      <c r="T51">
        <v>1</v>
      </c>
      <c r="U51">
        <v>1</v>
      </c>
    </row>
    <row r="52" spans="8:21" ht="12.75">
      <c r="H52" t="s">
        <v>64</v>
      </c>
      <c r="K52">
        <f t="shared" si="1"/>
        <v>52</v>
      </c>
      <c r="L52" t="b">
        <v>0</v>
      </c>
      <c r="M52" t="b">
        <v>0</v>
      </c>
      <c r="N52">
        <v>20</v>
      </c>
      <c r="O52">
        <v>17.5</v>
      </c>
      <c r="P52">
        <v>15</v>
      </c>
      <c r="Q52">
        <v>10</v>
      </c>
      <c r="R52">
        <v>5</v>
      </c>
      <c r="S52" t="b">
        <v>0</v>
      </c>
      <c r="T52">
        <v>15</v>
      </c>
      <c r="U52">
        <v>15</v>
      </c>
    </row>
  </sheetData>
  <printOptions/>
  <pageMargins left="0.75" right="0.75" top="1" bottom="1" header="0.5" footer="0.5"/>
  <pageSetup horizontalDpi="204" verticalDpi="204" orientation="portrait" r:id="rId1"/>
</worksheet>
</file>

<file path=xl/worksheets/sheet5.xml><?xml version="1.0" encoding="utf-8"?>
<worksheet xmlns="http://schemas.openxmlformats.org/spreadsheetml/2006/main" xmlns:r="http://schemas.openxmlformats.org/officeDocument/2006/relationships">
  <sheetPr codeName="Sheet4"/>
  <dimension ref="A1:IV49"/>
  <sheetViews>
    <sheetView workbookViewId="0" topLeftCell="A1">
      <pane xSplit="5" ySplit="2" topLeftCell="F3" activePane="bottomRight" state="frozen"/>
      <selection pane="topLeft" activeCell="A1" sqref="A1"/>
      <selection pane="topRight" activeCell="F1" sqref="F1"/>
      <selection pane="bottomLeft" activeCell="A3" sqref="A3"/>
      <selection pane="bottomRight" activeCell="E2" sqref="E2"/>
    </sheetView>
  </sheetViews>
  <sheetFormatPr defaultColWidth="9.140625" defaultRowHeight="12.75"/>
  <cols>
    <col min="1" max="1" width="9.140625" style="1" customWidth="1"/>
    <col min="4" max="4" width="7.8515625" style="0" customWidth="1"/>
    <col min="5" max="5" width="7.7109375" style="0" customWidth="1"/>
    <col min="6" max="29" width="12.7109375" style="7" customWidth="1"/>
    <col min="32" max="32" width="10.421875" style="0" customWidth="1"/>
    <col min="33" max="33" width="9.28125" style="0" bestFit="1" customWidth="1"/>
  </cols>
  <sheetData>
    <row r="1" spans="4:33" ht="25.5" customHeight="1">
      <c r="D1" s="1" t="s">
        <v>90</v>
      </c>
      <c r="F1" s="8" t="s">
        <v>66</v>
      </c>
      <c r="G1" s="8" t="s">
        <v>67</v>
      </c>
      <c r="H1" s="8" t="s">
        <v>68</v>
      </c>
      <c r="I1" s="8" t="s">
        <v>69</v>
      </c>
      <c r="J1" s="8" t="s">
        <v>70</v>
      </c>
      <c r="K1" s="8" t="s">
        <v>71</v>
      </c>
      <c r="L1" s="8" t="s">
        <v>72</v>
      </c>
      <c r="M1" s="8" t="s">
        <v>73</v>
      </c>
      <c r="N1" s="8" t="s">
        <v>74</v>
      </c>
      <c r="O1" s="8" t="s">
        <v>75</v>
      </c>
      <c r="P1" s="8" t="s">
        <v>76</v>
      </c>
      <c r="Q1" s="8" t="s">
        <v>77</v>
      </c>
      <c r="R1" s="8" t="s">
        <v>78</v>
      </c>
      <c r="S1" s="8" t="s">
        <v>79</v>
      </c>
      <c r="T1" s="8" t="s">
        <v>80</v>
      </c>
      <c r="U1" s="8" t="s">
        <v>81</v>
      </c>
      <c r="V1" s="8" t="s">
        <v>82</v>
      </c>
      <c r="W1" s="8" t="s">
        <v>83</v>
      </c>
      <c r="X1" s="8" t="s">
        <v>84</v>
      </c>
      <c r="Y1" s="8" t="s">
        <v>85</v>
      </c>
      <c r="Z1" s="8" t="s">
        <v>86</v>
      </c>
      <c r="AA1" s="8" t="s">
        <v>87</v>
      </c>
      <c r="AB1" s="8" t="s">
        <v>88</v>
      </c>
      <c r="AC1" s="8" t="s">
        <v>89</v>
      </c>
      <c r="AD1" t="s">
        <v>123</v>
      </c>
      <c r="AE1" t="s">
        <v>124</v>
      </c>
      <c r="AF1" s="8" t="s">
        <v>128</v>
      </c>
      <c r="AG1" s="8" t="s">
        <v>129</v>
      </c>
    </row>
    <row r="2" spans="1:49" ht="12.75">
      <c r="A2" s="1" t="s">
        <v>91</v>
      </c>
      <c r="F2" s="7">
        <v>1</v>
      </c>
      <c r="G2" s="7">
        <f>F2+1</f>
        <v>2</v>
      </c>
      <c r="H2" s="7">
        <f aca="true" t="shared" si="0" ref="H2:AW2">G2+1</f>
        <v>3</v>
      </c>
      <c r="I2" s="7">
        <f t="shared" si="0"/>
        <v>4</v>
      </c>
      <c r="J2" s="7">
        <f t="shared" si="0"/>
        <v>5</v>
      </c>
      <c r="K2" s="7">
        <f t="shared" si="0"/>
        <v>6</v>
      </c>
      <c r="L2" s="7">
        <f t="shared" si="0"/>
        <v>7</v>
      </c>
      <c r="M2" s="7">
        <f t="shared" si="0"/>
        <v>8</v>
      </c>
      <c r="N2" s="7">
        <f t="shared" si="0"/>
        <v>9</v>
      </c>
      <c r="O2" s="7">
        <f t="shared" si="0"/>
        <v>10</v>
      </c>
      <c r="P2" s="7">
        <f t="shared" si="0"/>
        <v>11</v>
      </c>
      <c r="Q2" s="7">
        <f t="shared" si="0"/>
        <v>12</v>
      </c>
      <c r="R2" s="7">
        <f t="shared" si="0"/>
        <v>13</v>
      </c>
      <c r="S2" s="7">
        <f t="shared" si="0"/>
        <v>14</v>
      </c>
      <c r="T2" s="7">
        <f t="shared" si="0"/>
        <v>15</v>
      </c>
      <c r="U2" s="7">
        <f t="shared" si="0"/>
        <v>16</v>
      </c>
      <c r="V2" s="7">
        <f t="shared" si="0"/>
        <v>17</v>
      </c>
      <c r="W2" s="7">
        <f t="shared" si="0"/>
        <v>18</v>
      </c>
      <c r="X2" s="7">
        <f t="shared" si="0"/>
        <v>19</v>
      </c>
      <c r="Y2" s="7">
        <f t="shared" si="0"/>
        <v>20</v>
      </c>
      <c r="Z2" s="7">
        <f t="shared" si="0"/>
        <v>21</v>
      </c>
      <c r="AA2" s="7">
        <f t="shared" si="0"/>
        <v>22</v>
      </c>
      <c r="AB2" s="7">
        <f t="shared" si="0"/>
        <v>23</v>
      </c>
      <c r="AC2" s="7">
        <f t="shared" si="0"/>
        <v>24</v>
      </c>
      <c r="AD2" s="7">
        <v>25</v>
      </c>
      <c r="AE2" s="7">
        <v>26</v>
      </c>
      <c r="AF2" s="7">
        <f t="shared" si="0"/>
        <v>27</v>
      </c>
      <c r="AG2" s="7">
        <f t="shared" si="0"/>
        <v>28</v>
      </c>
      <c r="AH2" s="7">
        <f t="shared" si="0"/>
        <v>29</v>
      </c>
      <c r="AI2" s="7">
        <f t="shared" si="0"/>
        <v>30</v>
      </c>
      <c r="AJ2" s="7">
        <f t="shared" si="0"/>
        <v>31</v>
      </c>
      <c r="AK2" s="7">
        <f t="shared" si="0"/>
        <v>32</v>
      </c>
      <c r="AL2" s="7">
        <f t="shared" si="0"/>
        <v>33</v>
      </c>
      <c r="AM2" s="7">
        <f t="shared" si="0"/>
        <v>34</v>
      </c>
      <c r="AN2" s="7">
        <f t="shared" si="0"/>
        <v>35</v>
      </c>
      <c r="AO2" s="7">
        <f t="shared" si="0"/>
        <v>36</v>
      </c>
      <c r="AP2" s="7">
        <f t="shared" si="0"/>
        <v>37</v>
      </c>
      <c r="AQ2" s="7">
        <f t="shared" si="0"/>
        <v>38</v>
      </c>
      <c r="AR2" s="7">
        <f t="shared" si="0"/>
        <v>39</v>
      </c>
      <c r="AS2" s="7">
        <f t="shared" si="0"/>
        <v>40</v>
      </c>
      <c r="AT2" s="7">
        <f t="shared" si="0"/>
        <v>41</v>
      </c>
      <c r="AU2" s="7">
        <f t="shared" si="0"/>
        <v>42</v>
      </c>
      <c r="AV2" s="7">
        <f t="shared" si="0"/>
        <v>43</v>
      </c>
      <c r="AW2" s="7">
        <f t="shared" si="0"/>
        <v>44</v>
      </c>
    </row>
    <row r="3" spans="1:33" s="23" customFormat="1" ht="12.75">
      <c r="A3" s="1" t="s">
        <v>22</v>
      </c>
      <c r="B3" t="s">
        <v>92</v>
      </c>
      <c r="C3"/>
      <c r="D3"/>
      <c r="E3"/>
      <c r="F3" s="22">
        <v>1880</v>
      </c>
      <c r="G3" s="22">
        <v>3120</v>
      </c>
      <c r="H3" s="22">
        <v>3714</v>
      </c>
      <c r="I3" s="22">
        <v>2887</v>
      </c>
      <c r="J3" s="22">
        <v>2980</v>
      </c>
      <c r="K3" s="22">
        <v>2090</v>
      </c>
      <c r="L3" s="22">
        <v>2900</v>
      </c>
      <c r="M3" s="22">
        <v>3127</v>
      </c>
      <c r="N3" s="22">
        <v>3530</v>
      </c>
      <c r="O3" s="22">
        <v>4290</v>
      </c>
      <c r="P3" s="22">
        <v>4065</v>
      </c>
      <c r="Q3" s="22">
        <v>3495</v>
      </c>
      <c r="R3" s="22">
        <v>2980</v>
      </c>
      <c r="S3" s="22">
        <v>2729</v>
      </c>
      <c r="T3" s="22">
        <v>3845</v>
      </c>
      <c r="U3" s="22">
        <v>2540</v>
      </c>
      <c r="V3" s="22">
        <v>2805</v>
      </c>
      <c r="W3" s="22">
        <v>2760</v>
      </c>
      <c r="X3" s="22">
        <v>3680</v>
      </c>
      <c r="Y3" s="22">
        <v>3409</v>
      </c>
      <c r="Z3" s="22">
        <v>4035</v>
      </c>
      <c r="AA3" s="22">
        <v>3402</v>
      </c>
      <c r="AB3" s="22">
        <v>3080</v>
      </c>
      <c r="AC3" s="22">
        <v>3402</v>
      </c>
      <c r="AD3" s="23">
        <v>3000</v>
      </c>
      <c r="AE3" s="23">
        <v>0</v>
      </c>
      <c r="AF3" s="23">
        <v>5169.517241379311</v>
      </c>
      <c r="AG3" s="13">
        <f>AG5/(3*AF6+AF5)*AF3</f>
        <v>1599.6599248254881</v>
      </c>
    </row>
    <row r="4" spans="1:33" s="23" customFormat="1" ht="12.75">
      <c r="A4" s="1"/>
      <c r="B4" t="s">
        <v>93</v>
      </c>
      <c r="C4"/>
      <c r="D4"/>
      <c r="E4"/>
      <c r="F4" s="22">
        <v>1705</v>
      </c>
      <c r="G4" s="22">
        <v>3040</v>
      </c>
      <c r="H4" s="22">
        <v>3376</v>
      </c>
      <c r="I4" s="22">
        <v>2707</v>
      </c>
      <c r="J4" s="22">
        <v>2330</v>
      </c>
      <c r="K4" s="22">
        <v>1900</v>
      </c>
      <c r="L4" s="22">
        <v>2700</v>
      </c>
      <c r="M4" s="22">
        <v>2952</v>
      </c>
      <c r="N4" s="22">
        <v>3420</v>
      </c>
      <c r="O4" s="22">
        <v>3880</v>
      </c>
      <c r="P4" s="22">
        <v>3585</v>
      </c>
      <c r="Q4" s="22">
        <v>3310</v>
      </c>
      <c r="R4" s="22">
        <v>2730</v>
      </c>
      <c r="S4" s="22">
        <v>2213</v>
      </c>
      <c r="T4" s="22">
        <v>3130</v>
      </c>
      <c r="U4" s="22">
        <v>2280</v>
      </c>
      <c r="V4" s="22">
        <v>2415</v>
      </c>
      <c r="W4" s="22">
        <v>2735</v>
      </c>
      <c r="X4" s="22">
        <v>3385</v>
      </c>
      <c r="Y4" s="22">
        <v>3220</v>
      </c>
      <c r="Z4" s="22">
        <v>3625</v>
      </c>
      <c r="AA4" s="22">
        <v>3300</v>
      </c>
      <c r="AB4" s="22">
        <v>2965</v>
      </c>
      <c r="AC4" s="22">
        <v>3300</v>
      </c>
      <c r="AD4" s="23">
        <v>2981</v>
      </c>
      <c r="AE4" s="23">
        <v>0</v>
      </c>
      <c r="AF4" s="23">
        <v>4652.56551724138</v>
      </c>
      <c r="AG4" s="23">
        <f>AG3*0.9</f>
        <v>1439.6939323429394</v>
      </c>
    </row>
    <row r="5" spans="1:33" s="5" customFormat="1" ht="12.75">
      <c r="A5" s="1"/>
      <c r="B5" t="s">
        <v>94</v>
      </c>
      <c r="C5"/>
      <c r="D5"/>
      <c r="E5"/>
      <c r="F5" s="12">
        <v>0.174</v>
      </c>
      <c r="G5" s="12">
        <v>0.115</v>
      </c>
      <c r="H5" s="12">
        <v>0.226</v>
      </c>
      <c r="I5" s="12">
        <v>0.088</v>
      </c>
      <c r="J5" s="12">
        <v>0.86</v>
      </c>
      <c r="K5" s="12">
        <v>0.273</v>
      </c>
      <c r="L5" s="12">
        <v>0.38</v>
      </c>
      <c r="M5" s="12">
        <v>0.078</v>
      </c>
      <c r="N5" s="12">
        <v>0.082</v>
      </c>
      <c r="O5" s="12">
        <v>0.421</v>
      </c>
      <c r="P5" s="12">
        <v>0.612</v>
      </c>
      <c r="Q5" s="12">
        <v>0.103</v>
      </c>
      <c r="R5" s="12">
        <v>0.368</v>
      </c>
      <c r="S5" s="12">
        <v>0.849</v>
      </c>
      <c r="T5" s="12">
        <v>0.72</v>
      </c>
      <c r="U5" s="12">
        <v>0.509</v>
      </c>
      <c r="V5" s="12">
        <v>0.556</v>
      </c>
      <c r="W5" s="12">
        <v>0.448</v>
      </c>
      <c r="X5" s="12">
        <v>0.485</v>
      </c>
      <c r="Y5" s="12">
        <v>0.444</v>
      </c>
      <c r="Z5" s="12">
        <v>0.367</v>
      </c>
      <c r="AA5" s="12">
        <v>0.126</v>
      </c>
      <c r="AB5" s="12">
        <v>0.165</v>
      </c>
      <c r="AC5" s="12">
        <v>0.114</v>
      </c>
      <c r="AD5" s="5">
        <v>0.4</v>
      </c>
      <c r="AE5" s="5">
        <v>0.0559</v>
      </c>
      <c r="AF5" s="5">
        <v>0.26082758620689656</v>
      </c>
      <c r="AG5" s="5">
        <f>0.031/AG8</f>
        <v>0.3931392931392932</v>
      </c>
    </row>
    <row r="6" spans="1:33" s="5" customFormat="1" ht="12.75">
      <c r="A6" s="1"/>
      <c r="B6" t="s">
        <v>95</v>
      </c>
      <c r="C6"/>
      <c r="D6"/>
      <c r="E6"/>
      <c r="F6" s="12">
        <v>0.028</v>
      </c>
      <c r="G6" s="12">
        <v>0.017</v>
      </c>
      <c r="H6" s="12">
        <v>0.013</v>
      </c>
      <c r="I6" s="12">
        <v>0.005</v>
      </c>
      <c r="J6" s="12">
        <v>0.012</v>
      </c>
      <c r="K6" s="12">
        <v>0.066</v>
      </c>
      <c r="L6" s="12">
        <v>0.038</v>
      </c>
      <c r="M6" s="12">
        <v>0.032</v>
      </c>
      <c r="N6" s="12">
        <v>0.036</v>
      </c>
      <c r="O6" s="12">
        <v>0.023</v>
      </c>
      <c r="P6" s="12">
        <v>0.018</v>
      </c>
      <c r="Q6" s="12">
        <v>0.057</v>
      </c>
      <c r="R6" s="12">
        <v>0.051</v>
      </c>
      <c r="S6" s="12">
        <v>0.029</v>
      </c>
      <c r="T6" s="12">
        <v>0.082</v>
      </c>
      <c r="U6" s="12">
        <v>0.097</v>
      </c>
      <c r="V6" s="12">
        <v>0.087</v>
      </c>
      <c r="W6" s="12">
        <v>0.047</v>
      </c>
      <c r="X6" s="12">
        <v>0.009</v>
      </c>
      <c r="Y6" s="12">
        <v>0.011</v>
      </c>
      <c r="Z6" s="12">
        <v>0.188</v>
      </c>
      <c r="AA6" s="12">
        <v>0.016</v>
      </c>
      <c r="AB6" s="12">
        <v>0.043</v>
      </c>
      <c r="AC6" s="12">
        <v>0.016</v>
      </c>
      <c r="AD6" s="5">
        <v>0.0275</v>
      </c>
      <c r="AF6" s="5">
        <v>0.33655172413793105</v>
      </c>
      <c r="AG6" s="5">
        <v>0</v>
      </c>
    </row>
    <row r="7" spans="1:33" s="5" customFormat="1" ht="12.75">
      <c r="A7" s="1"/>
      <c r="B7" t="s">
        <v>96</v>
      </c>
      <c r="C7"/>
      <c r="D7"/>
      <c r="E7"/>
      <c r="F7" s="12">
        <v>0.24</v>
      </c>
      <c r="G7" s="12">
        <v>0.05</v>
      </c>
      <c r="H7" s="12">
        <v>0.045</v>
      </c>
      <c r="I7" s="12">
        <v>0.182</v>
      </c>
      <c r="J7" s="12">
        <v>0.01</v>
      </c>
      <c r="K7" s="12">
        <v>0.131</v>
      </c>
      <c r="L7" s="12">
        <v>0.111</v>
      </c>
      <c r="M7" s="12">
        <v>0.082</v>
      </c>
      <c r="N7" s="12">
        <v>0.023</v>
      </c>
      <c r="O7" s="12">
        <v>0.038</v>
      </c>
      <c r="P7" s="12">
        <v>0.018</v>
      </c>
      <c r="Q7" s="12">
        <v>0.05</v>
      </c>
      <c r="R7" s="12">
        <v>0.143</v>
      </c>
      <c r="S7" s="12">
        <v>0.014</v>
      </c>
      <c r="T7" s="12">
        <v>0.007</v>
      </c>
      <c r="U7" s="12">
        <v>0.024</v>
      </c>
      <c r="V7" s="12">
        <v>0.023</v>
      </c>
      <c r="W7" s="12">
        <v>0.107</v>
      </c>
      <c r="X7" s="16">
        <v>0.034</v>
      </c>
      <c r="Y7" s="12">
        <v>0.073</v>
      </c>
      <c r="Z7" s="12">
        <v>0.052</v>
      </c>
      <c r="AA7" s="12">
        <v>0.026</v>
      </c>
      <c r="AB7" s="12">
        <v>0.078</v>
      </c>
      <c r="AC7" s="12">
        <v>0.023</v>
      </c>
      <c r="AD7" s="5">
        <v>0.03</v>
      </c>
      <c r="AE7" s="5">
        <v>0.93</v>
      </c>
      <c r="AF7" s="5">
        <v>0</v>
      </c>
      <c r="AG7" s="5">
        <v>0</v>
      </c>
    </row>
    <row r="8" spans="1:33" s="5" customFormat="1" ht="12.75">
      <c r="A8" s="1"/>
      <c r="B8" t="s">
        <v>97</v>
      </c>
      <c r="C8"/>
      <c r="D8"/>
      <c r="E8"/>
      <c r="F8" s="12">
        <v>0.92</v>
      </c>
      <c r="G8" s="12">
        <v>0.89</v>
      </c>
      <c r="H8" s="12">
        <v>0.89</v>
      </c>
      <c r="I8" s="12">
        <v>0.91</v>
      </c>
      <c r="J8" s="12">
        <v>0.93</v>
      </c>
      <c r="K8" s="12">
        <v>0.92</v>
      </c>
      <c r="L8" s="12">
        <v>0.93</v>
      </c>
      <c r="M8" s="12">
        <v>0.81</v>
      </c>
      <c r="N8" s="12">
        <v>0.88</v>
      </c>
      <c r="O8" s="12">
        <v>0.91</v>
      </c>
      <c r="P8" s="12">
        <v>0.9</v>
      </c>
      <c r="Q8" s="12">
        <v>0.9</v>
      </c>
      <c r="R8" s="12">
        <v>0.93</v>
      </c>
      <c r="S8" s="12">
        <v>0.92</v>
      </c>
      <c r="T8" s="12">
        <v>0.92</v>
      </c>
      <c r="U8" s="12">
        <v>0.94</v>
      </c>
      <c r="V8" s="12">
        <v>0.93</v>
      </c>
      <c r="W8" s="12">
        <v>0.89</v>
      </c>
      <c r="X8" s="12">
        <v>0.9</v>
      </c>
      <c r="Y8" s="12">
        <v>0.9</v>
      </c>
      <c r="Z8" s="12">
        <v>0.9</v>
      </c>
      <c r="AA8" s="12">
        <v>0.88</v>
      </c>
      <c r="AB8" s="12">
        <v>0.89</v>
      </c>
      <c r="AC8" s="12">
        <v>0.88</v>
      </c>
      <c r="AD8" s="5">
        <v>0.89</v>
      </c>
      <c r="AE8" s="5">
        <v>0.98</v>
      </c>
      <c r="AF8" s="5">
        <v>0.11885245901639344</v>
      </c>
      <c r="AG8" s="5">
        <f>AF8-0.04</f>
        <v>0.07885245901639343</v>
      </c>
    </row>
    <row r="9" spans="1:32" ht="12.75">
      <c r="A9" s="1" t="s">
        <v>31</v>
      </c>
      <c r="AF9" s="23"/>
    </row>
    <row r="10" spans="1:32" ht="12.75">
      <c r="A10" s="1" t="s">
        <v>32</v>
      </c>
      <c r="AF10" s="23"/>
    </row>
    <row r="11" spans="2:256" ht="12.75">
      <c r="B11" t="s">
        <v>1</v>
      </c>
      <c r="F11" s="12">
        <v>0.0077</v>
      </c>
      <c r="G11" s="12">
        <v>0.0082</v>
      </c>
      <c r="H11" s="12">
        <v>0.0119</v>
      </c>
      <c r="I11" s="12">
        <v>0.003</v>
      </c>
      <c r="J11" s="12">
        <v>0.0359</v>
      </c>
      <c r="K11" s="12">
        <v>0.0127</v>
      </c>
      <c r="L11" s="12">
        <v>0.0232</v>
      </c>
      <c r="M11" s="12">
        <v>0.0037</v>
      </c>
      <c r="N11" s="12">
        <v>0.0043</v>
      </c>
      <c r="O11" s="12">
        <v>0.0137</v>
      </c>
      <c r="P11" s="12">
        <v>0.0208</v>
      </c>
      <c r="Q11" s="12">
        <v>0.005</v>
      </c>
      <c r="R11" s="12">
        <v>0.0426</v>
      </c>
      <c r="S11" s="12">
        <v>0.0533</v>
      </c>
      <c r="T11" s="12">
        <v>0.0465</v>
      </c>
      <c r="U11" s="12">
        <v>0.0365</v>
      </c>
      <c r="V11" s="12">
        <v>0.0379</v>
      </c>
      <c r="W11" s="12">
        <v>0.0071</v>
      </c>
      <c r="X11" s="12">
        <v>0.0367</v>
      </c>
      <c r="Y11" s="12">
        <v>0.032</v>
      </c>
      <c r="Z11" s="12">
        <v>0.0254</v>
      </c>
      <c r="AA11" s="12">
        <v>0.0065</v>
      </c>
      <c r="AB11" s="12">
        <v>0.0098</v>
      </c>
      <c r="AC11" s="12">
        <v>0.0065</v>
      </c>
      <c r="AD11" s="12">
        <v>0.0254</v>
      </c>
      <c r="AE11" s="12"/>
      <c r="AF11" s="5">
        <v>0.01</v>
      </c>
      <c r="AG11" s="12">
        <f>AF11*AF$8/AG$8</f>
        <v>0.015072765072765077</v>
      </c>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2:256" ht="12.75">
      <c r="B12" t="s">
        <v>2</v>
      </c>
      <c r="F12" s="12">
        <v>0.0033</v>
      </c>
      <c r="G12" s="12">
        <v>0.0027</v>
      </c>
      <c r="H12" s="12">
        <v>0</v>
      </c>
      <c r="I12" s="12">
        <v>0.002</v>
      </c>
      <c r="J12" s="12">
        <v>0.0518</v>
      </c>
      <c r="K12" s="12">
        <v>0.0053</v>
      </c>
      <c r="L12" s="12">
        <v>0.0107</v>
      </c>
      <c r="M12" s="12">
        <v>0.0017</v>
      </c>
      <c r="N12" s="12">
        <v>0.0027</v>
      </c>
      <c r="O12" s="12">
        <v>0.0097</v>
      </c>
      <c r="P12" s="12">
        <v>0.014</v>
      </c>
      <c r="Q12" s="12">
        <v>0.0021</v>
      </c>
      <c r="R12" s="12">
        <v>0.0097</v>
      </c>
      <c r="S12" s="12">
        <v>0.0047</v>
      </c>
      <c r="T12" s="12">
        <v>0.0166</v>
      </c>
      <c r="U12" s="12">
        <v>0.0096</v>
      </c>
      <c r="V12" s="12">
        <v>0.0104</v>
      </c>
      <c r="W12" s="12">
        <v>0.0017</v>
      </c>
      <c r="X12" s="12">
        <v>0.012</v>
      </c>
      <c r="Y12" s="12">
        <v>0.0112</v>
      </c>
      <c r="Z12" s="12">
        <v>0.0087</v>
      </c>
      <c r="AA12" s="12">
        <v>0.003</v>
      </c>
      <c r="AB12" s="12">
        <v>0.004</v>
      </c>
      <c r="AC12" s="12">
        <v>0.0032</v>
      </c>
      <c r="AD12" s="12">
        <v>0.87</v>
      </c>
      <c r="AE12" s="12"/>
      <c r="AF12" s="5">
        <v>0.007482758620689656</v>
      </c>
      <c r="AG12" s="12">
        <f aca="true" t="shared" si="1" ref="AG12:AG49">AF12*AF$8/AG$8</f>
        <v>0.011278586278586281</v>
      </c>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2:256" ht="12.75">
      <c r="B13" t="s">
        <v>3</v>
      </c>
      <c r="F13" s="12">
        <v>0.0081</v>
      </c>
      <c r="G13" s="12">
        <v>0.0046</v>
      </c>
      <c r="H13" s="12">
        <v>0</v>
      </c>
      <c r="I13" s="12">
        <v>0.003</v>
      </c>
      <c r="J13" s="12">
        <v>0.0091</v>
      </c>
      <c r="K13" s="12">
        <v>0.0157</v>
      </c>
      <c r="L13" s="12">
        <v>0.0151</v>
      </c>
      <c r="M13" s="12">
        <v>0.0035</v>
      </c>
      <c r="N13" s="12">
        <v>0.0035</v>
      </c>
      <c r="O13" s="12">
        <v>0.0225</v>
      </c>
      <c r="P13" s="12">
        <v>0.0254</v>
      </c>
      <c r="Q13" s="12">
        <v>0.004</v>
      </c>
      <c r="R13" s="12">
        <v>0.0129</v>
      </c>
      <c r="S13" s="12">
        <v>0.0351</v>
      </c>
      <c r="T13" s="12">
        <v>0.0317</v>
      </c>
      <c r="U13" s="12">
        <v>0.0147</v>
      </c>
      <c r="V13" s="12">
        <v>0.0104</v>
      </c>
      <c r="W13" s="12">
        <v>0.0048</v>
      </c>
      <c r="X13" s="12">
        <v>0.0213</v>
      </c>
      <c r="Y13" s="12">
        <v>0.02</v>
      </c>
      <c r="Z13" s="12">
        <v>0.016</v>
      </c>
      <c r="AA13" s="12">
        <v>0.0053</v>
      </c>
      <c r="AB13" s="12">
        <v>0.0068</v>
      </c>
      <c r="AC13" s="12">
        <v>0.0045</v>
      </c>
      <c r="AD13" s="12">
        <v>0.015</v>
      </c>
      <c r="AE13" s="12"/>
      <c r="AF13" s="5">
        <v>0.01675862068965517</v>
      </c>
      <c r="AG13" s="12">
        <f t="shared" si="1"/>
        <v>0.02525987525987526</v>
      </c>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2:256" ht="12.75">
      <c r="B14" t="s">
        <v>4</v>
      </c>
      <c r="F14" s="12">
        <v>0.0128</v>
      </c>
      <c r="G14" s="12">
        <v>0.0075</v>
      </c>
      <c r="H14" s="12">
        <v>0</v>
      </c>
      <c r="I14" s="12">
        <v>0.006</v>
      </c>
      <c r="J14" s="12">
        <v>0.001097</v>
      </c>
      <c r="K14" s="12">
        <v>0.0253</v>
      </c>
      <c r="L14" s="12">
        <v>0.0265</v>
      </c>
      <c r="M14" s="12">
        <v>0.0087</v>
      </c>
      <c r="N14" s="12">
        <v>0.0119</v>
      </c>
      <c r="O14" s="12">
        <v>0.06</v>
      </c>
      <c r="P14" s="12">
        <v>0.1044</v>
      </c>
      <c r="Q14" s="12">
        <v>0.0087</v>
      </c>
      <c r="R14" s="12">
        <v>0.021</v>
      </c>
      <c r="S14" s="12">
        <v>0.0642</v>
      </c>
      <c r="T14" s="12">
        <v>0.0523</v>
      </c>
      <c r="U14" s="12">
        <v>0.0302</v>
      </c>
      <c r="V14" s="12">
        <v>0.0351</v>
      </c>
      <c r="W14" s="12">
        <v>0.0087</v>
      </c>
      <c r="X14" s="12">
        <v>0.0363</v>
      </c>
      <c r="Y14" s="12">
        <v>0.0337</v>
      </c>
      <c r="Z14" s="12">
        <v>0.0264</v>
      </c>
      <c r="AA14" s="12">
        <v>0.0087</v>
      </c>
      <c r="AB14" s="12">
        <v>0.0111</v>
      </c>
      <c r="AC14" s="12">
        <v>0.009</v>
      </c>
      <c r="AD14" s="12">
        <v>0.024</v>
      </c>
      <c r="AE14" s="12"/>
      <c r="AF14" s="5">
        <v>0.02710344827586207</v>
      </c>
      <c r="AG14" s="12">
        <f t="shared" si="1"/>
        <v>0.04085239085239086</v>
      </c>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2:256" ht="12.75">
      <c r="B15" t="s">
        <v>7</v>
      </c>
      <c r="F15" s="12">
        <v>0.0085</v>
      </c>
      <c r="G15" s="12">
        <v>0.004</v>
      </c>
      <c r="H15" s="12">
        <v>0.0129</v>
      </c>
      <c r="I15" s="12">
        <v>0.006</v>
      </c>
      <c r="J15" s="12">
        <v>0.0744</v>
      </c>
      <c r="K15" s="12">
        <v>0.0088</v>
      </c>
      <c r="L15" s="12">
        <v>0.0227</v>
      </c>
      <c r="M15" s="12">
        <v>0.0017</v>
      </c>
      <c r="N15" s="12">
        <v>0.0025</v>
      </c>
      <c r="O15" s="12">
        <v>0.0078</v>
      </c>
      <c r="P15" s="12">
        <v>0.0103</v>
      </c>
      <c r="Q15" s="12">
        <v>0.0036</v>
      </c>
      <c r="R15" s="12">
        <v>0.0151</v>
      </c>
      <c r="S15" s="12">
        <v>0.0167</v>
      </c>
      <c r="T15" s="12">
        <v>0.0564</v>
      </c>
      <c r="U15" s="12">
        <v>0.0289</v>
      </c>
      <c r="V15" s="12">
        <v>0.0309</v>
      </c>
      <c r="W15" s="12">
        <v>0.004</v>
      </c>
      <c r="X15" s="12">
        <v>0.0312</v>
      </c>
      <c r="Y15" s="12">
        <v>0.029</v>
      </c>
      <c r="Z15" s="12">
        <v>0.0225</v>
      </c>
      <c r="AA15" s="12">
        <v>0.004</v>
      </c>
      <c r="AB15" s="12">
        <v>0.0068</v>
      </c>
      <c r="AC15" s="12">
        <v>0.0036</v>
      </c>
      <c r="AD15" s="12">
        <v>0.03</v>
      </c>
      <c r="AE15" s="12">
        <v>0.0461</v>
      </c>
      <c r="AF15" s="5">
        <v>0.02196551724137931</v>
      </c>
      <c r="AG15" s="12">
        <f t="shared" si="1"/>
        <v>0.03310810810810811</v>
      </c>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2:256" ht="12.75">
      <c r="B16" t="s">
        <v>33</v>
      </c>
      <c r="F16" s="12">
        <f>0.0027+0.0029</f>
        <v>0.0056</v>
      </c>
      <c r="G16" s="12">
        <v>0.0037</v>
      </c>
      <c r="H16" s="12">
        <v>0.0048</v>
      </c>
      <c r="I16" s="12">
        <v>0.0002</v>
      </c>
      <c r="J16" s="12">
        <v>0.0208</v>
      </c>
      <c r="K16" s="12">
        <v>0.0081</v>
      </c>
      <c r="L16" s="12">
        <v>0.0115</v>
      </c>
      <c r="M16" s="12">
        <v>0.0026</v>
      </c>
      <c r="N16" s="12">
        <v>0.004</v>
      </c>
      <c r="O16" s="12">
        <v>0.0173</v>
      </c>
      <c r="P16" s="12">
        <v>0.0279</v>
      </c>
      <c r="Q16" s="12">
        <v>0.0028</v>
      </c>
      <c r="R16" s="12">
        <f>0.0056+0.0075</f>
        <v>0.0131</v>
      </c>
      <c r="S16" s="12">
        <v>0.0375</v>
      </c>
      <c r="T16" s="12">
        <f>0.0208+0.0074</f>
        <v>0.0282</v>
      </c>
      <c r="U16" s="12">
        <v>0.0114</v>
      </c>
      <c r="V16" s="12">
        <f>0.0073+0.0068</f>
        <v>0.0141</v>
      </c>
      <c r="W16" s="12">
        <v>0.0037</v>
      </c>
      <c r="X16" s="12">
        <v>0.0141</v>
      </c>
      <c r="Y16" s="16">
        <v>0.0118</v>
      </c>
      <c r="Z16" s="12">
        <v>0.0101</v>
      </c>
      <c r="AA16" s="12">
        <v>0.0052</v>
      </c>
      <c r="AB16" s="12">
        <v>0.0041</v>
      </c>
      <c r="AC16" s="12">
        <v>0.0058</v>
      </c>
      <c r="AD16" s="12">
        <v>0.8</v>
      </c>
      <c r="AE16" s="12"/>
      <c r="AF16" s="5">
        <v>0.009517241379310346</v>
      </c>
      <c r="AG16" s="12">
        <f t="shared" si="1"/>
        <v>0.01434511434511435</v>
      </c>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2:256" ht="12.75">
      <c r="B17" t="s">
        <v>34</v>
      </c>
      <c r="F17" s="12">
        <f>0.008+0.0054</f>
        <v>0.0134</v>
      </c>
      <c r="G17" s="12">
        <v>0.0093</v>
      </c>
      <c r="H17" s="12">
        <v>0</v>
      </c>
      <c r="I17" s="12">
        <v>0.007</v>
      </c>
      <c r="J17" s="12">
        <f>0.0589+0.0226</f>
        <v>0.0815</v>
      </c>
      <c r="K17" s="12">
        <v>0.0261</v>
      </c>
      <c r="L17" s="12">
        <f>0.0153+0.0092</f>
        <v>0.0245</v>
      </c>
      <c r="M17" s="12">
        <v>0.0072</v>
      </c>
      <c r="N17" s="12">
        <v>0.0084</v>
      </c>
      <c r="O17" s="12">
        <v>0.0385</v>
      </c>
      <c r="P17" s="12">
        <v>0.0735</v>
      </c>
      <c r="Q17" s="12">
        <v>0.008</v>
      </c>
      <c r="R17" s="12">
        <v>0.04</v>
      </c>
      <c r="S17" s="12">
        <f>0.0359+0.0235</f>
        <v>0.0594</v>
      </c>
      <c r="T17" s="12">
        <f>0.0273+0.0221</f>
        <v>0.0494</v>
      </c>
      <c r="U17" s="12">
        <f>0.0165+0.0079</f>
        <v>0.0244</v>
      </c>
      <c r="V17" s="12">
        <f>0.0191+0.0096</f>
        <v>0.028699999999999996</v>
      </c>
      <c r="W17" s="12">
        <v>0.0102</v>
      </c>
      <c r="X17" s="12">
        <f>0.0236+0.0171</f>
        <v>0.0407</v>
      </c>
      <c r="Y17" s="12">
        <v>0.036</v>
      </c>
      <c r="Z17" s="12">
        <v>0.0306</v>
      </c>
      <c r="AA17" s="12">
        <v>0.0117</v>
      </c>
      <c r="AB17" s="12">
        <v>0.0109</v>
      </c>
      <c r="AC17" s="12">
        <v>0.0101</v>
      </c>
      <c r="AD17" s="12">
        <v>0.028</v>
      </c>
      <c r="AE17" s="12"/>
      <c r="AF17" s="5">
        <v>0.026758620689655177</v>
      </c>
      <c r="AG17" s="12">
        <f t="shared" si="1"/>
        <v>0.04033264033264034</v>
      </c>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2:256" ht="12.75">
      <c r="B18" t="s">
        <v>35</v>
      </c>
      <c r="F18" s="12">
        <v>0.0071</v>
      </c>
      <c r="G18" s="12">
        <v>0.0036</v>
      </c>
      <c r="H18" s="12">
        <v>0</v>
      </c>
      <c r="I18" s="12">
        <v>0.004</v>
      </c>
      <c r="J18" s="12">
        <v>0.0363</v>
      </c>
      <c r="K18" s="12">
        <v>0.0093</v>
      </c>
      <c r="L18" s="12">
        <v>0.0171</v>
      </c>
      <c r="M18" s="12">
        <v>0.0029</v>
      </c>
      <c r="N18" s="12">
        <v>0.0036</v>
      </c>
      <c r="O18" s="12">
        <v>0.0142</v>
      </c>
      <c r="P18" s="12">
        <v>0.0225</v>
      </c>
      <c r="Q18" s="12">
        <v>0.004</v>
      </c>
      <c r="R18" s="12">
        <v>0.0118</v>
      </c>
      <c r="S18" s="12">
        <v>0.0363</v>
      </c>
      <c r="T18" s="12">
        <v>0.0289</v>
      </c>
      <c r="U18" s="12">
        <v>0.016</v>
      </c>
      <c r="V18" s="12">
        <v>0.0178</v>
      </c>
      <c r="W18" s="12">
        <v>0.0038</v>
      </c>
      <c r="X18" s="12">
        <v>0.019</v>
      </c>
      <c r="Y18" s="12">
        <v>0.017</v>
      </c>
      <c r="Z18" s="12">
        <v>0.0142</v>
      </c>
      <c r="AA18" s="12">
        <v>0.0037</v>
      </c>
      <c r="AB18" s="12">
        <v>0.0057</v>
      </c>
      <c r="AC18" s="12">
        <v>0.0039</v>
      </c>
      <c r="AD18" s="12">
        <v>0.01</v>
      </c>
      <c r="AE18" s="12"/>
      <c r="AF18" s="5">
        <v>0.012551724137931035</v>
      </c>
      <c r="AG18" s="12">
        <f t="shared" si="1"/>
        <v>0.018918918918918923</v>
      </c>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2:256" ht="12.75">
      <c r="B19" t="s">
        <v>5</v>
      </c>
      <c r="F19" s="12">
        <v>0.0034</v>
      </c>
      <c r="G19" s="12">
        <v>0.0015</v>
      </c>
      <c r="H19" s="12">
        <v>0.0024</v>
      </c>
      <c r="I19" s="12">
        <v>0.001</v>
      </c>
      <c r="J19" s="12">
        <v>0.0105</v>
      </c>
      <c r="K19" s="12">
        <v>0.0037</v>
      </c>
      <c r="L19" s="12">
        <v>0.0044</v>
      </c>
      <c r="M19" s="12">
        <v>0.0007</v>
      </c>
      <c r="N19" s="12">
        <v>0.009</v>
      </c>
      <c r="O19" s="12">
        <v>0.0021</v>
      </c>
      <c r="P19" s="12">
        <v>0.003</v>
      </c>
      <c r="Q19" s="12">
        <v>0.0013</v>
      </c>
      <c r="R19" s="12">
        <v>0.0052</v>
      </c>
      <c r="S19" s="12">
        <v>0.0052</v>
      </c>
      <c r="T19" s="12">
        <v>0.0079</v>
      </c>
      <c r="U19" s="12">
        <v>0.0028</v>
      </c>
      <c r="V19" s="12">
        <v>0.0038</v>
      </c>
      <c r="W19" s="12">
        <v>0.0015</v>
      </c>
      <c r="X19" s="12">
        <v>0.069</v>
      </c>
      <c r="Y19" s="12">
        <v>0.064</v>
      </c>
      <c r="Z19" s="12">
        <v>0.0054</v>
      </c>
      <c r="AA19" s="12">
        <v>0.0017</v>
      </c>
      <c r="AB19" s="12">
        <v>0.0019</v>
      </c>
      <c r="AC19" s="12">
        <v>0.0027</v>
      </c>
      <c r="AD19" s="12">
        <v>0.45</v>
      </c>
      <c r="AE19" s="12"/>
      <c r="AF19" s="5">
        <v>0.003862068965517242</v>
      </c>
      <c r="AG19" s="12">
        <f t="shared" si="1"/>
        <v>0.005821205821205822</v>
      </c>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2:256" ht="12.75">
      <c r="B20" t="s">
        <v>6</v>
      </c>
      <c r="F20" s="12">
        <v>0.0088</v>
      </c>
      <c r="G20" s="12">
        <v>0.0057</v>
      </c>
      <c r="H20" s="12">
        <v>0</v>
      </c>
      <c r="I20" s="12">
        <v>0.004</v>
      </c>
      <c r="J20" s="12">
        <v>0.0752</v>
      </c>
      <c r="K20" s="12">
        <v>0.0158</v>
      </c>
      <c r="L20" s="12">
        <v>0.0194</v>
      </c>
      <c r="M20" s="12">
        <v>0.0031</v>
      </c>
      <c r="N20" s="12">
        <v>0.0048</v>
      </c>
      <c r="O20" s="12">
        <v>0.0222</v>
      </c>
      <c r="P20" s="12">
        <v>0.0311</v>
      </c>
      <c r="Q20" s="12">
        <v>0.0051</v>
      </c>
      <c r="R20" s="12">
        <v>0.0208</v>
      </c>
      <c r="S20" s="12">
        <v>0.0585</v>
      </c>
      <c r="T20" s="12">
        <v>0.0436</v>
      </c>
      <c r="U20" s="12">
        <v>0.0214</v>
      </c>
      <c r="V20" s="12">
        <v>0.0261</v>
      </c>
      <c r="W20" s="12">
        <v>0.0062</v>
      </c>
      <c r="X20" s="12">
        <v>0.0247</v>
      </c>
      <c r="Y20" s="12">
        <v>0.0202</v>
      </c>
      <c r="Z20" s="12">
        <v>0.0162</v>
      </c>
      <c r="AA20" s="12">
        <v>0.0058</v>
      </c>
      <c r="AB20" s="12">
        <v>0.008</v>
      </c>
      <c r="AC20" s="12">
        <v>0.0058</v>
      </c>
      <c r="AD20" s="12">
        <v>0.0125</v>
      </c>
      <c r="AE20" s="12"/>
      <c r="AF20" s="5">
        <v>0.018517241379310347</v>
      </c>
      <c r="AG20" s="12">
        <f t="shared" si="1"/>
        <v>0.02791060291060292</v>
      </c>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ht="12.75">
      <c r="A21" s="1" t="s">
        <v>36</v>
      </c>
      <c r="F21" s="12">
        <v>0.0047</v>
      </c>
      <c r="G21" s="12">
        <v>0.0085</v>
      </c>
      <c r="H21" s="12">
        <v>0</v>
      </c>
      <c r="I21" s="12">
        <v>0</v>
      </c>
      <c r="J21" s="12">
        <v>0.001</v>
      </c>
      <c r="K21" s="12">
        <v>0.0294</v>
      </c>
      <c r="L21" s="12">
        <v>0</v>
      </c>
      <c r="M21" s="12">
        <v>0</v>
      </c>
      <c r="N21" s="12">
        <v>0.022</v>
      </c>
      <c r="O21" s="12">
        <v>0</v>
      </c>
      <c r="P21" s="12">
        <v>0</v>
      </c>
      <c r="Q21" s="12">
        <v>0.0328</v>
      </c>
      <c r="R21" s="12">
        <v>0.0247</v>
      </c>
      <c r="S21" s="12">
        <v>0</v>
      </c>
      <c r="T21" s="12">
        <v>0.0015</v>
      </c>
      <c r="U21" s="12">
        <v>0.0036</v>
      </c>
      <c r="V21" s="12">
        <v>0.0028</v>
      </c>
      <c r="W21" s="12">
        <v>0.0147</v>
      </c>
      <c r="X21" s="12">
        <v>0.004</v>
      </c>
      <c r="Y21" s="12">
        <v>0.004</v>
      </c>
      <c r="Z21" s="12">
        <v>0.0846</v>
      </c>
      <c r="AA21" s="12">
        <v>0.0059</v>
      </c>
      <c r="AB21" s="12">
        <v>0.0187</v>
      </c>
      <c r="AC21" s="12">
        <v>0</v>
      </c>
      <c r="AD21" s="12">
        <v>0.07</v>
      </c>
      <c r="AE21" s="12"/>
      <c r="AF21" s="5">
        <v>0</v>
      </c>
      <c r="AG21" s="12">
        <f t="shared" si="1"/>
        <v>0</v>
      </c>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32" ht="12.75">
      <c r="A22" s="1" t="s">
        <v>37</v>
      </c>
      <c r="AF22" s="23"/>
    </row>
    <row r="23" spans="1:33" s="5" customFormat="1" ht="12.75">
      <c r="A23" s="1"/>
      <c r="B23" t="s">
        <v>38</v>
      </c>
      <c r="C23"/>
      <c r="D23"/>
      <c r="E23"/>
      <c r="F23" s="12">
        <v>0.014</v>
      </c>
      <c r="G23" s="12">
        <v>0.0005</v>
      </c>
      <c r="H23" s="12">
        <v>0.0016</v>
      </c>
      <c r="I23" s="12">
        <v>0.0062</v>
      </c>
      <c r="J23" s="12">
        <v>0.0041</v>
      </c>
      <c r="K23" s="12">
        <v>0.0029</v>
      </c>
      <c r="L23" s="12">
        <v>0.0068</v>
      </c>
      <c r="M23" s="12">
        <v>0.0006</v>
      </c>
      <c r="N23" s="12">
        <v>0.0003</v>
      </c>
      <c r="O23" s="16">
        <v>0.0013</v>
      </c>
      <c r="P23" s="12">
        <v>0</v>
      </c>
      <c r="Q23" s="12">
        <v>0.0006</v>
      </c>
      <c r="R23" s="12">
        <v>0.002</v>
      </c>
      <c r="S23" s="12">
        <v>0.003</v>
      </c>
      <c r="T23" s="12">
        <v>0.022</v>
      </c>
      <c r="U23" s="12">
        <v>0.094</v>
      </c>
      <c r="V23" s="12">
        <v>0.0827</v>
      </c>
      <c r="W23" s="12">
        <v>0.0008</v>
      </c>
      <c r="X23" s="12">
        <v>0.0026</v>
      </c>
      <c r="Y23" s="12">
        <v>0.003</v>
      </c>
      <c r="Z23" s="12">
        <v>0.0026</v>
      </c>
      <c r="AA23" s="12">
        <v>0.0004</v>
      </c>
      <c r="AB23" s="12">
        <v>0.0013</v>
      </c>
      <c r="AC23" s="12">
        <v>0.0005</v>
      </c>
      <c r="AD23" s="5">
        <v>0.03</v>
      </c>
      <c r="AE23" s="5">
        <v>0.1924</v>
      </c>
      <c r="AF23" s="5">
        <v>0.01003448275862069</v>
      </c>
      <c r="AG23" s="12">
        <f t="shared" si="1"/>
        <v>0.015124740124740127</v>
      </c>
    </row>
    <row r="24" spans="1:33" s="5" customFormat="1" ht="12.75">
      <c r="A24" s="1"/>
      <c r="B24" t="s">
        <v>39</v>
      </c>
      <c r="C24"/>
      <c r="D24"/>
      <c r="E24"/>
      <c r="F24" s="12">
        <v>0.0023</v>
      </c>
      <c r="G24" s="12">
        <v>0.0034</v>
      </c>
      <c r="H24" s="12">
        <v>0.0052</v>
      </c>
      <c r="I24" s="12">
        <v>0.0009</v>
      </c>
      <c r="J24" s="12">
        <v>0.003</v>
      </c>
      <c r="K24" s="12">
        <v>0.0051</v>
      </c>
      <c r="L24" s="12">
        <v>0.0117</v>
      </c>
      <c r="M24" s="12">
        <v>0.0024</v>
      </c>
      <c r="N24" s="12">
        <v>0.0028</v>
      </c>
      <c r="O24" s="12">
        <v>0.004</v>
      </c>
      <c r="P24" s="12">
        <v>0.00444</v>
      </c>
      <c r="Q24" s="12">
        <v>0.0052</v>
      </c>
      <c r="R24" s="12">
        <v>0.0071</v>
      </c>
      <c r="S24" s="12">
        <v>0.0062</v>
      </c>
      <c r="T24" s="12">
        <v>0.0167</v>
      </c>
      <c r="U24" s="12">
        <v>0.0458</v>
      </c>
      <c r="V24" s="12">
        <v>0.041</v>
      </c>
      <c r="W24" s="12">
        <v>0.0034</v>
      </c>
      <c r="X24" s="12">
        <v>0.0064</v>
      </c>
      <c r="Y24" s="12">
        <v>0.0065</v>
      </c>
      <c r="Z24" s="12">
        <v>0.0061</v>
      </c>
      <c r="AA24" s="12">
        <v>0.0037</v>
      </c>
      <c r="AB24" s="12">
        <v>0.0089</v>
      </c>
      <c r="AC24" s="12">
        <v>0.0036</v>
      </c>
      <c r="AD24" s="5">
        <v>0.0174</v>
      </c>
      <c r="AE24" s="5">
        <v>0.0791</v>
      </c>
      <c r="AF24" s="5">
        <v>0.007862068965517242</v>
      </c>
      <c r="AG24" s="12">
        <f t="shared" si="1"/>
        <v>0.011850311850311853</v>
      </c>
    </row>
    <row r="25" spans="1:33" s="5" customFormat="1" ht="12.75">
      <c r="A25" s="1"/>
      <c r="B25" t="s">
        <v>40</v>
      </c>
      <c r="C25"/>
      <c r="D25"/>
      <c r="E25"/>
      <c r="F25" s="12">
        <v>0.0023</v>
      </c>
      <c r="G25" s="12">
        <v>0.0034</v>
      </c>
      <c r="H25" s="12">
        <v>0.0052</v>
      </c>
      <c r="I25" s="12">
        <v>0.0009</v>
      </c>
      <c r="J25" s="12">
        <v>0.003</v>
      </c>
      <c r="K25" s="12">
        <v>0.0051</v>
      </c>
      <c r="L25" s="12">
        <v>0.0117</v>
      </c>
      <c r="M25" s="12">
        <v>0.0024</v>
      </c>
      <c r="N25" s="12">
        <v>0.0028</v>
      </c>
      <c r="O25" s="12">
        <v>0.004</v>
      </c>
      <c r="P25" s="12">
        <v>0.0044</v>
      </c>
      <c r="Q25" s="12">
        <v>0.0052</v>
      </c>
      <c r="R25" s="12">
        <v>0.0071</v>
      </c>
      <c r="S25" s="12">
        <v>0.0062</v>
      </c>
      <c r="T25" s="12">
        <v>0.0059</v>
      </c>
      <c r="U25" s="12">
        <v>0.0458</v>
      </c>
      <c r="V25" s="12">
        <v>0.041</v>
      </c>
      <c r="W25" s="12">
        <v>0.0034</v>
      </c>
      <c r="X25" s="12">
        <v>0.0064</v>
      </c>
      <c r="Y25" s="12">
        <v>0.0065</v>
      </c>
      <c r="Z25" s="12">
        <v>0.0061</v>
      </c>
      <c r="AA25" s="12">
        <v>0.0037</v>
      </c>
      <c r="AB25" s="12">
        <v>0.0089</v>
      </c>
      <c r="AC25" s="12">
        <v>0.0036</v>
      </c>
      <c r="AD25" s="5">
        <v>0.0134</v>
      </c>
      <c r="AE25" s="5">
        <v>0.0791</v>
      </c>
      <c r="AF25" s="5">
        <v>0.007862068965517242</v>
      </c>
      <c r="AG25" s="12">
        <f t="shared" si="1"/>
        <v>0.011850311850311853</v>
      </c>
    </row>
    <row r="26" spans="1:33" s="5" customFormat="1" ht="12.75">
      <c r="A26" s="1"/>
      <c r="B26" t="s">
        <v>41</v>
      </c>
      <c r="C26"/>
      <c r="D26"/>
      <c r="E26"/>
      <c r="F26" s="12">
        <v>0.001</v>
      </c>
      <c r="G26" s="12">
        <v>0.0003</v>
      </c>
      <c r="H26" s="12">
        <v>0.0004</v>
      </c>
      <c r="I26" s="12">
        <v>0.0018</v>
      </c>
      <c r="J26" s="12">
        <v>0.0038</v>
      </c>
      <c r="K26" s="12">
        <v>0.002</v>
      </c>
      <c r="L26" s="12">
        <v>0</v>
      </c>
      <c r="M26" s="12">
        <v>0.0002</v>
      </c>
      <c r="N26" s="12">
        <v>0.0001</v>
      </c>
      <c r="O26" s="12">
        <v>0.001</v>
      </c>
      <c r="P26" s="12">
        <v>0.0005</v>
      </c>
      <c r="Q26" s="12">
        <v>0.001</v>
      </c>
      <c r="R26" s="12">
        <v>0.0004</v>
      </c>
      <c r="S26" s="12">
        <v>0.007</v>
      </c>
      <c r="T26" s="12">
        <v>0.0099</v>
      </c>
      <c r="U26" s="12">
        <v>0.0073</v>
      </c>
      <c r="V26" s="12">
        <v>0.0115</v>
      </c>
      <c r="W26" s="12">
        <v>0.0005</v>
      </c>
      <c r="X26" s="12">
        <v>0.0001</v>
      </c>
      <c r="Y26" s="12">
        <v>0.0004</v>
      </c>
      <c r="Z26" s="12">
        <v>0.0003</v>
      </c>
      <c r="AA26" s="12">
        <v>0.0002</v>
      </c>
      <c r="AB26" s="12">
        <v>0.0012</v>
      </c>
      <c r="AC26" s="12">
        <v>0.0001</v>
      </c>
      <c r="AD26" s="5">
        <v>0.007</v>
      </c>
      <c r="AE26" s="5">
        <v>0.0528</v>
      </c>
      <c r="AF26" s="5">
        <v>0.004137931034482759</v>
      </c>
      <c r="AG26" s="12">
        <f t="shared" si="1"/>
        <v>0.006237006237006238</v>
      </c>
    </row>
    <row r="27" spans="1:33" s="5" customFormat="1" ht="12.75">
      <c r="A27" s="1"/>
      <c r="B27" t="s">
        <v>42</v>
      </c>
      <c r="C27"/>
      <c r="D27"/>
      <c r="E27"/>
      <c r="F27" s="12">
        <v>0.0047</v>
      </c>
      <c r="G27" s="12">
        <v>0.0011</v>
      </c>
      <c r="H27" s="12">
        <v>0.0006</v>
      </c>
      <c r="I27" s="12">
        <v>0.0004</v>
      </c>
      <c r="J27" s="12">
        <v>0.0025</v>
      </c>
      <c r="K27" s="12">
        <v>0.0013</v>
      </c>
      <c r="L27" s="12">
        <v>0</v>
      </c>
      <c r="M27" s="12">
        <v>0.0004</v>
      </c>
      <c r="N27" s="12">
        <v>0.0005</v>
      </c>
      <c r="O27" s="16">
        <v>0</v>
      </c>
      <c r="P27" s="12">
        <v>0.0007</v>
      </c>
      <c r="Q27" s="12">
        <v>0.0006</v>
      </c>
      <c r="R27" s="12">
        <v>0.0002</v>
      </c>
      <c r="S27" s="12">
        <v>0.0028</v>
      </c>
      <c r="T27" s="12">
        <v>0.0014</v>
      </c>
      <c r="U27" s="12">
        <v>0.0074</v>
      </c>
      <c r="V27" s="12">
        <v>0.0091</v>
      </c>
      <c r="W27" s="12">
        <v>0.0009</v>
      </c>
      <c r="X27" s="12">
        <v>0.0004</v>
      </c>
      <c r="Y27" s="12">
        <v>0.0004</v>
      </c>
      <c r="Z27" s="12">
        <v>0.0003</v>
      </c>
      <c r="AA27" s="12">
        <v>0.0005</v>
      </c>
      <c r="AB27" s="12">
        <v>0.0004</v>
      </c>
      <c r="AC27" s="12">
        <v>0.0007</v>
      </c>
      <c r="AD27" s="5">
        <v>0.005</v>
      </c>
      <c r="AF27" s="5">
        <v>0</v>
      </c>
      <c r="AG27" s="12">
        <f t="shared" si="1"/>
        <v>0</v>
      </c>
    </row>
    <row r="28" spans="1:33" s="5" customFormat="1" ht="12.75">
      <c r="A28" s="1"/>
      <c r="B28" t="s">
        <v>43</v>
      </c>
      <c r="C28"/>
      <c r="D28"/>
      <c r="E28"/>
      <c r="F28" s="12">
        <v>0.0029</v>
      </c>
      <c r="G28" s="12">
        <v>0.0013</v>
      </c>
      <c r="H28" s="12">
        <v>0.0013</v>
      </c>
      <c r="I28" s="12">
        <v>0.0025</v>
      </c>
      <c r="J28" s="12">
        <v>0.0015</v>
      </c>
      <c r="K28" s="12">
        <v>0.0015</v>
      </c>
      <c r="L28" s="12">
        <v>0.0064</v>
      </c>
      <c r="M28" s="12">
        <v>0.0012</v>
      </c>
      <c r="N28" s="12">
        <v>0.0011</v>
      </c>
      <c r="O28" s="12">
        <v>0.0005</v>
      </c>
      <c r="P28" s="12">
        <v>0.0007</v>
      </c>
      <c r="Q28" s="12">
        <v>0.0018</v>
      </c>
      <c r="R28" s="12">
        <v>0.0043</v>
      </c>
      <c r="S28" s="12">
        <v>0.0018</v>
      </c>
      <c r="T28" s="12">
        <v>0.0108</v>
      </c>
      <c r="U28" s="12">
        <v>0.0113</v>
      </c>
      <c r="V28" s="12">
        <v>0.0027</v>
      </c>
      <c r="W28" s="12">
        <v>0.0014</v>
      </c>
      <c r="X28" s="12">
        <v>0.003</v>
      </c>
      <c r="Y28" s="12">
        <v>0.0029</v>
      </c>
      <c r="Z28" s="12">
        <v>0.0022</v>
      </c>
      <c r="AA28" s="12">
        <v>0.0012</v>
      </c>
      <c r="AB28" s="12">
        <v>0.0034</v>
      </c>
      <c r="AC28" s="12">
        <v>0.001</v>
      </c>
      <c r="AD28" s="5">
        <v>0.0044</v>
      </c>
      <c r="AE28" s="5">
        <v>0.01</v>
      </c>
      <c r="AF28" s="5">
        <v>0.0011310344827586208</v>
      </c>
      <c r="AG28" s="12">
        <f t="shared" si="1"/>
        <v>0.001704781704781705</v>
      </c>
    </row>
    <row r="29" spans="1:33" s="5" customFormat="1" ht="12.75">
      <c r="A29" s="1"/>
      <c r="B29" t="s">
        <v>44</v>
      </c>
      <c r="C29"/>
      <c r="D29"/>
      <c r="E29"/>
      <c r="F29" s="12">
        <v>0.0238</v>
      </c>
      <c r="G29" s="12">
        <v>0.0046</v>
      </c>
      <c r="H29" s="12">
        <v>0.0131</v>
      </c>
      <c r="I29" s="12">
        <v>0.002</v>
      </c>
      <c r="J29" s="12">
        <v>0.0015</v>
      </c>
      <c r="K29" s="12">
        <v>0.0009</v>
      </c>
      <c r="L29" s="12">
        <v>0.0129</v>
      </c>
      <c r="M29" s="12">
        <v>0.0046</v>
      </c>
      <c r="N29" s="12">
        <v>0.0033</v>
      </c>
      <c r="O29" s="12">
        <v>0.0003</v>
      </c>
      <c r="P29" s="12">
        <v>0.0019</v>
      </c>
      <c r="Q29" s="12">
        <v>0.0061</v>
      </c>
      <c r="R29" s="12">
        <v>0.0124</v>
      </c>
      <c r="S29" s="12">
        <v>0.0027</v>
      </c>
      <c r="T29" s="12">
        <v>0.053</v>
      </c>
      <c r="U29" s="12">
        <v>0.0144</v>
      </c>
      <c r="V29" s="12">
        <v>0.0055</v>
      </c>
      <c r="W29" s="12">
        <v>0.004</v>
      </c>
      <c r="X29" s="12">
        <v>0.0213</v>
      </c>
      <c r="Y29" s="12">
        <v>0.0211</v>
      </c>
      <c r="Z29" s="12">
        <v>0.0175</v>
      </c>
      <c r="AA29" s="12">
        <v>0.0043</v>
      </c>
      <c r="AB29" s="12">
        <v>0.0098</v>
      </c>
      <c r="AC29" s="12">
        <v>0.0041</v>
      </c>
      <c r="AD29" s="5">
        <v>0.017</v>
      </c>
      <c r="AE29" s="5">
        <v>0.03</v>
      </c>
      <c r="AF29" s="5">
        <v>0.012758620689655173</v>
      </c>
      <c r="AG29" s="12">
        <f t="shared" si="1"/>
        <v>0.019230769230769235</v>
      </c>
    </row>
    <row r="30" spans="1:33" s="25" customFormat="1" ht="12.75">
      <c r="A30" s="1"/>
      <c r="B30" t="s">
        <v>45</v>
      </c>
      <c r="C30"/>
      <c r="D30"/>
      <c r="E30"/>
      <c r="F30" s="24">
        <v>10</v>
      </c>
      <c r="G30" s="24">
        <v>7.6</v>
      </c>
      <c r="H30" s="24">
        <v>10</v>
      </c>
      <c r="I30" s="24">
        <v>12.5</v>
      </c>
      <c r="J30" s="24">
        <v>8.2</v>
      </c>
      <c r="K30" s="24">
        <v>21.7</v>
      </c>
      <c r="L30" s="24">
        <v>10.4</v>
      </c>
      <c r="M30" s="24">
        <v>7</v>
      </c>
      <c r="N30" s="24">
        <v>3.5</v>
      </c>
      <c r="O30" s="24">
        <v>28</v>
      </c>
      <c r="P30" s="24">
        <v>26.1</v>
      </c>
      <c r="Q30" s="24">
        <v>13.4</v>
      </c>
      <c r="R30" s="24">
        <v>21</v>
      </c>
      <c r="S30" s="24">
        <v>7.3</v>
      </c>
      <c r="T30" s="24">
        <v>5.6</v>
      </c>
      <c r="U30" s="24">
        <v>1.5</v>
      </c>
      <c r="V30" s="24">
        <v>9.7</v>
      </c>
      <c r="W30" s="24">
        <v>6</v>
      </c>
      <c r="X30" s="24">
        <v>20.3</v>
      </c>
      <c r="Y30" s="24">
        <v>23</v>
      </c>
      <c r="Z30" s="24">
        <v>16</v>
      </c>
      <c r="AA30" s="24">
        <v>5.1</v>
      </c>
      <c r="AB30" s="24">
        <v>15.9</v>
      </c>
      <c r="AC30" s="24">
        <v>7</v>
      </c>
      <c r="AD30" s="25">
        <v>43</v>
      </c>
      <c r="AE30" s="25">
        <v>100</v>
      </c>
      <c r="AF30" s="6">
        <v>0.8275862068965517</v>
      </c>
      <c r="AG30" s="30">
        <f t="shared" si="1"/>
        <v>1.2474012474012477</v>
      </c>
    </row>
    <row r="31" spans="1:33" s="25" customFormat="1" ht="12.75">
      <c r="A31" s="1"/>
      <c r="B31" t="s">
        <v>46</v>
      </c>
      <c r="C31"/>
      <c r="D31"/>
      <c r="E31"/>
      <c r="F31" s="24"/>
      <c r="G31" s="24"/>
      <c r="H31" s="24"/>
      <c r="I31" s="24"/>
      <c r="J31" s="24"/>
      <c r="K31" s="24"/>
      <c r="L31" s="24"/>
      <c r="M31" s="24"/>
      <c r="N31" s="24"/>
      <c r="O31" s="24"/>
      <c r="P31" s="24"/>
      <c r="Q31" s="24"/>
      <c r="R31" s="24"/>
      <c r="S31" s="24"/>
      <c r="T31" s="24"/>
      <c r="U31" s="24"/>
      <c r="V31" s="24"/>
      <c r="W31" s="24"/>
      <c r="X31" s="24"/>
      <c r="Y31" s="24"/>
      <c r="Z31" s="24"/>
      <c r="AA31" s="24"/>
      <c r="AB31" s="24"/>
      <c r="AC31" s="24"/>
      <c r="AD31" s="25">
        <v>2.85</v>
      </c>
      <c r="AE31" s="25">
        <v>5</v>
      </c>
      <c r="AF31" s="23">
        <v>0</v>
      </c>
      <c r="AG31" s="31">
        <f t="shared" si="1"/>
        <v>0</v>
      </c>
    </row>
    <row r="32" spans="1:33" s="25" customFormat="1" ht="12.75">
      <c r="A32" s="1"/>
      <c r="B32" t="s">
        <v>47</v>
      </c>
      <c r="C32"/>
      <c r="D32"/>
      <c r="E32"/>
      <c r="F32" s="24">
        <v>404</v>
      </c>
      <c r="G32" s="24">
        <v>73</v>
      </c>
      <c r="H32" s="24">
        <v>99</v>
      </c>
      <c r="I32" s="24">
        <v>266</v>
      </c>
      <c r="J32" s="24">
        <v>2769</v>
      </c>
      <c r="K32" s="24">
        <v>233</v>
      </c>
      <c r="L32" s="24">
        <v>159</v>
      </c>
      <c r="M32" s="24">
        <v>79</v>
      </c>
      <c r="N32" s="24">
        <v>33</v>
      </c>
      <c r="O32" s="24">
        <v>700</v>
      </c>
      <c r="P32" s="24">
        <v>229</v>
      </c>
      <c r="Q32" s="24">
        <v>67</v>
      </c>
      <c r="R32" s="24">
        <v>139</v>
      </c>
      <c r="S32" s="24">
        <v>76</v>
      </c>
      <c r="T32" s="24">
        <v>114</v>
      </c>
      <c r="U32" s="24">
        <v>508</v>
      </c>
      <c r="V32" s="24">
        <v>441</v>
      </c>
      <c r="W32" s="24">
        <v>64</v>
      </c>
      <c r="X32" s="24">
        <v>131</v>
      </c>
      <c r="Y32" s="24">
        <v>140</v>
      </c>
      <c r="Z32" s="24">
        <v>80</v>
      </c>
      <c r="AA32" s="24">
        <v>35</v>
      </c>
      <c r="AB32" s="24">
        <v>60</v>
      </c>
      <c r="AC32" s="24">
        <v>29</v>
      </c>
      <c r="AD32" s="25">
        <v>949</v>
      </c>
      <c r="AE32" s="25">
        <v>2200</v>
      </c>
      <c r="AF32" s="6">
        <v>4.206896551724138</v>
      </c>
      <c r="AG32" s="31">
        <f t="shared" si="1"/>
        <v>6.340956340956342</v>
      </c>
    </row>
    <row r="33" spans="1:33" s="25" customFormat="1" ht="12.75">
      <c r="A33" s="1"/>
      <c r="B33" t="s">
        <v>48</v>
      </c>
      <c r="C33"/>
      <c r="D33"/>
      <c r="E33"/>
      <c r="F33" s="24">
        <v>31</v>
      </c>
      <c r="G33" s="24">
        <v>16</v>
      </c>
      <c r="H33" s="24">
        <v>21</v>
      </c>
      <c r="I33" s="24">
        <v>24.2</v>
      </c>
      <c r="J33" s="24">
        <v>6.4</v>
      </c>
      <c r="K33" s="24">
        <v>37.2</v>
      </c>
      <c r="L33" s="24">
        <v>53.9</v>
      </c>
      <c r="M33" s="24">
        <v>12</v>
      </c>
      <c r="N33" s="24">
        <v>5.7</v>
      </c>
      <c r="O33" s="24">
        <v>7.3</v>
      </c>
      <c r="P33" s="24">
        <v>6.3</v>
      </c>
      <c r="Q33" s="24">
        <v>15</v>
      </c>
      <c r="R33" s="24">
        <v>22</v>
      </c>
      <c r="S33" s="24">
        <v>11.9</v>
      </c>
      <c r="T33" s="24">
        <v>4.8</v>
      </c>
      <c r="U33" s="24">
        <v>12.5</v>
      </c>
      <c r="V33" s="24">
        <v>9.5</v>
      </c>
      <c r="W33" s="24">
        <v>35.8</v>
      </c>
      <c r="X33" s="24">
        <v>37.2</v>
      </c>
      <c r="Y33" s="24">
        <v>30.6</v>
      </c>
      <c r="Z33" s="24">
        <v>30</v>
      </c>
      <c r="AA33" s="24">
        <v>30.4</v>
      </c>
      <c r="AB33" s="24">
        <v>114.1</v>
      </c>
      <c r="AC33" s="24">
        <v>33.4</v>
      </c>
      <c r="AD33" s="25">
        <v>152</v>
      </c>
      <c r="AE33" s="25">
        <v>375</v>
      </c>
      <c r="AF33" s="6">
        <v>0.34482758620689663</v>
      </c>
      <c r="AG33" s="31">
        <f t="shared" si="1"/>
        <v>0.5197505197505199</v>
      </c>
    </row>
    <row r="34" spans="1:33" s="25" customFormat="1" ht="12.75">
      <c r="A34" s="1"/>
      <c r="B34" t="s">
        <v>49</v>
      </c>
      <c r="C34"/>
      <c r="D34"/>
      <c r="E34"/>
      <c r="F34" s="24">
        <v>0.33</v>
      </c>
      <c r="G34" s="24">
        <v>0.16</v>
      </c>
      <c r="H34" s="24">
        <v>0</v>
      </c>
      <c r="I34" s="24">
        <v>0</v>
      </c>
      <c r="J34" s="24">
        <v>0</v>
      </c>
      <c r="K34" s="24">
        <v>0.7</v>
      </c>
      <c r="L34" s="24">
        <v>1</v>
      </c>
      <c r="M34" s="24">
        <v>0.08</v>
      </c>
      <c r="N34" s="24">
        <v>0.07</v>
      </c>
      <c r="O34" s="24">
        <v>1</v>
      </c>
      <c r="P34" s="24">
        <v>0.83</v>
      </c>
      <c r="Q34" s="24">
        <v>0.15</v>
      </c>
      <c r="R34" s="24">
        <v>0</v>
      </c>
      <c r="S34" s="24">
        <v>0.091</v>
      </c>
      <c r="T34" s="24">
        <v>0.46</v>
      </c>
      <c r="U34" s="24">
        <v>0.25</v>
      </c>
      <c r="V34" s="24">
        <v>0.4</v>
      </c>
      <c r="W34" s="24">
        <v>0.21</v>
      </c>
      <c r="X34" s="24">
        <v>0.1</v>
      </c>
      <c r="Y34" s="24">
        <v>0.1</v>
      </c>
      <c r="Z34" s="24">
        <v>0.11</v>
      </c>
      <c r="AA34" s="24">
        <v>0.29</v>
      </c>
      <c r="AB34" s="24">
        <v>0.74</v>
      </c>
      <c r="AC34" s="24">
        <v>0.04</v>
      </c>
      <c r="AD34" s="25">
        <v>1.5</v>
      </c>
      <c r="AE34" s="25">
        <v>10.1</v>
      </c>
      <c r="AF34" s="23">
        <v>0</v>
      </c>
      <c r="AG34" s="31">
        <f t="shared" si="1"/>
        <v>0</v>
      </c>
    </row>
    <row r="35" spans="1:33" s="25" customFormat="1" ht="12.75">
      <c r="A35" s="1"/>
      <c r="B35" t="s">
        <v>50</v>
      </c>
      <c r="C35"/>
      <c r="D35"/>
      <c r="E35"/>
      <c r="F35" s="24">
        <v>19</v>
      </c>
      <c r="G35" s="24">
        <v>17</v>
      </c>
      <c r="H35" s="24">
        <v>0</v>
      </c>
      <c r="I35" s="24">
        <v>1</v>
      </c>
      <c r="J35" s="24">
        <v>0</v>
      </c>
      <c r="K35" s="24">
        <v>27</v>
      </c>
      <c r="L35" s="24">
        <v>71</v>
      </c>
      <c r="M35" s="24">
        <v>12</v>
      </c>
      <c r="N35" s="24">
        <v>19</v>
      </c>
      <c r="O35" s="24">
        <v>0</v>
      </c>
      <c r="P35" s="24">
        <v>31</v>
      </c>
      <c r="Q35" s="24">
        <v>3</v>
      </c>
      <c r="R35" s="24">
        <v>0</v>
      </c>
      <c r="S35" s="24">
        <v>72</v>
      </c>
      <c r="T35" s="24">
        <v>125</v>
      </c>
      <c r="U35" s="24">
        <v>89</v>
      </c>
      <c r="V35" s="24">
        <v>80</v>
      </c>
      <c r="W35" s="24">
        <v>35</v>
      </c>
      <c r="X35" s="24">
        <v>57</v>
      </c>
      <c r="Y35" s="24">
        <v>52</v>
      </c>
      <c r="Z35" s="24">
        <v>16</v>
      </c>
      <c r="AA35" s="24">
        <v>35</v>
      </c>
      <c r="AB35" s="24">
        <v>97</v>
      </c>
      <c r="AC35" s="24">
        <v>42</v>
      </c>
      <c r="AD35" s="25">
        <v>450</v>
      </c>
      <c r="AE35" s="25">
        <v>3015</v>
      </c>
      <c r="AF35" s="29">
        <v>31.965517241379313</v>
      </c>
      <c r="AG35" s="31">
        <f t="shared" si="1"/>
        <v>48.18087318087319</v>
      </c>
    </row>
    <row r="36" spans="1:32" s="25" customFormat="1" ht="12.75">
      <c r="A36" s="1" t="s">
        <v>51</v>
      </c>
      <c r="B36"/>
      <c r="C36"/>
      <c r="D36"/>
      <c r="E36"/>
      <c r="F36" s="24"/>
      <c r="G36" s="24"/>
      <c r="H36" s="24"/>
      <c r="I36" s="24"/>
      <c r="J36" s="24"/>
      <c r="K36" s="24"/>
      <c r="L36" s="24"/>
      <c r="M36" s="24"/>
      <c r="N36" s="24"/>
      <c r="O36" s="24"/>
      <c r="P36" s="24"/>
      <c r="Q36" s="24"/>
      <c r="R36" s="24"/>
      <c r="S36" s="24"/>
      <c r="T36" s="24"/>
      <c r="U36" s="24"/>
      <c r="V36" s="24"/>
      <c r="W36" s="24"/>
      <c r="X36" s="24"/>
      <c r="Y36" s="24"/>
      <c r="Z36" s="24"/>
      <c r="AA36" s="24"/>
      <c r="AB36" s="24"/>
      <c r="AC36" s="24"/>
      <c r="AF36" s="23"/>
    </row>
    <row r="37" spans="1:33" s="25" customFormat="1" ht="12.75">
      <c r="A37" s="1"/>
      <c r="B37" t="s">
        <v>52</v>
      </c>
      <c r="C37"/>
      <c r="D37"/>
      <c r="E37"/>
      <c r="F37" s="24"/>
      <c r="G37" s="24"/>
      <c r="H37" s="24"/>
      <c r="I37" s="24"/>
      <c r="J37" s="24"/>
      <c r="K37" s="24"/>
      <c r="L37" s="24"/>
      <c r="M37" s="24"/>
      <c r="N37" s="24"/>
      <c r="O37" s="24"/>
      <c r="P37" s="24"/>
      <c r="Q37" s="24"/>
      <c r="R37" s="24"/>
      <c r="S37" s="24"/>
      <c r="T37" s="24"/>
      <c r="U37" s="24"/>
      <c r="V37" s="24"/>
      <c r="W37" s="24"/>
      <c r="X37" s="24"/>
      <c r="Y37" s="24"/>
      <c r="Z37" s="24"/>
      <c r="AA37" s="24"/>
      <c r="AB37" s="24"/>
      <c r="AC37" s="24"/>
      <c r="AD37" s="25">
        <v>9500</v>
      </c>
      <c r="AE37" s="25">
        <v>23750</v>
      </c>
      <c r="AF37" s="29">
        <v>10586.206896551725</v>
      </c>
      <c r="AG37" s="32">
        <f t="shared" si="1"/>
        <v>15956.340956340959</v>
      </c>
    </row>
    <row r="38" spans="1:33" s="25" customFormat="1" ht="12.75">
      <c r="A38" s="1"/>
      <c r="B38" t="s">
        <v>53</v>
      </c>
      <c r="C38"/>
      <c r="D38"/>
      <c r="E38"/>
      <c r="F38" s="24"/>
      <c r="G38" s="24"/>
      <c r="H38" s="24"/>
      <c r="I38" s="24"/>
      <c r="J38" s="24"/>
      <c r="K38" s="24"/>
      <c r="L38" s="24"/>
      <c r="M38" s="24"/>
      <c r="N38" s="24"/>
      <c r="O38" s="24"/>
      <c r="P38" s="24"/>
      <c r="Q38" s="24"/>
      <c r="R38" s="24"/>
      <c r="S38" s="24"/>
      <c r="T38" s="24"/>
      <c r="U38" s="24"/>
      <c r="V38" s="24"/>
      <c r="W38" s="24"/>
      <c r="X38" s="24"/>
      <c r="Y38" s="24"/>
      <c r="Z38" s="24"/>
      <c r="AA38" s="24"/>
      <c r="AB38" s="24"/>
      <c r="AC38" s="24"/>
      <c r="AD38" s="25">
        <v>2280</v>
      </c>
      <c r="AE38" s="25">
        <v>5700</v>
      </c>
      <c r="AF38" s="29">
        <v>3379.3103448275865</v>
      </c>
      <c r="AG38" s="32">
        <f t="shared" si="1"/>
        <v>5093.555093555095</v>
      </c>
    </row>
    <row r="39" spans="1:33" s="25" customFormat="1" ht="12.75">
      <c r="A39" s="1"/>
      <c r="B39" t="s">
        <v>103</v>
      </c>
      <c r="C39"/>
      <c r="D39"/>
      <c r="E39"/>
      <c r="F39" s="24">
        <v>111</v>
      </c>
      <c r="G39" s="24">
        <v>22</v>
      </c>
      <c r="H39" s="24">
        <v>1</v>
      </c>
      <c r="I39" s="24">
        <v>0</v>
      </c>
      <c r="J39" s="24">
        <v>1</v>
      </c>
      <c r="K39" s="24">
        <v>26.7</v>
      </c>
      <c r="L39" s="24">
        <v>0</v>
      </c>
      <c r="M39" s="24">
        <v>17.4</v>
      </c>
      <c r="N39" s="24">
        <v>20.9</v>
      </c>
      <c r="O39" s="24">
        <v>31</v>
      </c>
      <c r="P39" s="24">
        <v>23.4</v>
      </c>
      <c r="Q39" s="24">
        <v>0</v>
      </c>
      <c r="R39" s="24">
        <v>0</v>
      </c>
      <c r="S39" s="24">
        <v>0</v>
      </c>
      <c r="T39" s="24">
        <v>22.1</v>
      </c>
      <c r="U39" s="24">
        <v>1.1</v>
      </c>
      <c r="V39" s="24">
        <v>1</v>
      </c>
      <c r="W39" s="24">
        <v>14.9</v>
      </c>
      <c r="X39" s="24">
        <v>3.3</v>
      </c>
      <c r="Y39" s="24">
        <v>2.4</v>
      </c>
      <c r="Z39" s="24">
        <v>0</v>
      </c>
      <c r="AA39" s="24">
        <v>11.1</v>
      </c>
      <c r="AB39" s="24">
        <v>23.9</v>
      </c>
      <c r="AC39" s="24">
        <v>15.6</v>
      </c>
      <c r="AD39" s="25">
        <v>34</v>
      </c>
      <c r="AE39" s="25">
        <v>85</v>
      </c>
      <c r="AF39" s="29">
        <v>8.413793103448276</v>
      </c>
      <c r="AG39" s="32">
        <f t="shared" si="1"/>
        <v>12.681912681912683</v>
      </c>
    </row>
    <row r="40" spans="1:33" s="25" customFormat="1" ht="12.75">
      <c r="A40" s="1"/>
      <c r="B40" t="s">
        <v>55</v>
      </c>
      <c r="C40"/>
      <c r="D40"/>
      <c r="E40"/>
      <c r="F40" s="24"/>
      <c r="G40" s="24"/>
      <c r="H40" s="24"/>
      <c r="I40" s="24"/>
      <c r="J40" s="24"/>
      <c r="K40" s="24"/>
      <c r="L40" s="24"/>
      <c r="M40" s="24"/>
      <c r="N40" s="24"/>
      <c r="O40" s="24"/>
      <c r="P40" s="24"/>
      <c r="Q40" s="24"/>
      <c r="R40" s="24"/>
      <c r="S40" s="24"/>
      <c r="T40" s="24"/>
      <c r="U40" s="24"/>
      <c r="V40" s="24"/>
      <c r="W40" s="24"/>
      <c r="X40" s="24"/>
      <c r="Y40" s="24"/>
      <c r="Z40" s="24"/>
      <c r="AA40" s="24"/>
      <c r="AB40" s="24"/>
      <c r="AC40" s="24"/>
      <c r="AF40" s="29">
        <v>0</v>
      </c>
      <c r="AG40" s="32">
        <f t="shared" si="1"/>
        <v>0</v>
      </c>
    </row>
    <row r="41" spans="1:33" s="25" customFormat="1" ht="12.75">
      <c r="A41" s="1"/>
      <c r="B41" t="s">
        <v>56</v>
      </c>
      <c r="C41"/>
      <c r="D41"/>
      <c r="E41"/>
      <c r="F41" s="24">
        <v>0.33</v>
      </c>
      <c r="G41" s="24">
        <v>0.15</v>
      </c>
      <c r="H41" s="24">
        <v>0.11</v>
      </c>
      <c r="I41" s="24">
        <v>0</v>
      </c>
      <c r="J41" s="24">
        <v>0.28</v>
      </c>
      <c r="K41" s="24">
        <v>0.63</v>
      </c>
      <c r="L41" s="24">
        <v>0.9</v>
      </c>
      <c r="M41" s="24">
        <v>0.04</v>
      </c>
      <c r="N41" s="24">
        <v>0.07</v>
      </c>
      <c r="O41" s="24">
        <v>0.15</v>
      </c>
      <c r="P41" s="24">
        <v>0.19</v>
      </c>
      <c r="Q41" s="24">
        <v>0.13</v>
      </c>
      <c r="R41" s="24">
        <v>0</v>
      </c>
      <c r="S41" s="24">
        <v>0.04</v>
      </c>
      <c r="T41" s="24">
        <v>0.49</v>
      </c>
      <c r="U41" s="24">
        <v>0.14</v>
      </c>
      <c r="V41" s="24">
        <v>0.11</v>
      </c>
      <c r="W41" s="24">
        <v>0.27</v>
      </c>
      <c r="X41" s="24">
        <v>0.32</v>
      </c>
      <c r="Y41" s="24">
        <v>0.32</v>
      </c>
      <c r="Z41" s="24">
        <v>0.3</v>
      </c>
      <c r="AA41" s="24">
        <v>0.11</v>
      </c>
      <c r="AB41" s="24">
        <v>0.24</v>
      </c>
      <c r="AC41" s="24">
        <v>0</v>
      </c>
      <c r="AD41" s="25">
        <v>0.3</v>
      </c>
      <c r="AE41" s="25">
        <v>0.75</v>
      </c>
      <c r="AF41" s="29">
        <v>0</v>
      </c>
      <c r="AG41" s="32">
        <f t="shared" si="1"/>
        <v>0</v>
      </c>
    </row>
    <row r="42" spans="1:33" s="25" customFormat="1" ht="12.75">
      <c r="A42" s="1"/>
      <c r="B42" t="s">
        <v>125</v>
      </c>
      <c r="C42"/>
      <c r="D42"/>
      <c r="E42"/>
      <c r="F42" s="24">
        <v>1369</v>
      </c>
      <c r="G42" s="24">
        <v>1036</v>
      </c>
      <c r="H42" s="24">
        <v>1341</v>
      </c>
      <c r="I42" s="24">
        <v>820</v>
      </c>
      <c r="J42" s="24">
        <v>600</v>
      </c>
      <c r="K42" s="24">
        <v>1652</v>
      </c>
      <c r="L42" s="24">
        <v>6700</v>
      </c>
      <c r="M42" s="24">
        <v>358</v>
      </c>
      <c r="N42" s="24">
        <v>504</v>
      </c>
      <c r="O42" s="24">
        <v>330</v>
      </c>
      <c r="P42" s="24">
        <v>352</v>
      </c>
      <c r="Q42" s="24">
        <v>1155</v>
      </c>
      <c r="R42" s="24">
        <v>0</v>
      </c>
      <c r="S42" s="24">
        <v>894</v>
      </c>
      <c r="T42" s="24">
        <v>5266</v>
      </c>
      <c r="U42" s="24">
        <v>2136</v>
      </c>
      <c r="V42" s="24">
        <v>1922</v>
      </c>
      <c r="W42" s="24">
        <v>967</v>
      </c>
      <c r="X42" s="24">
        <v>2753</v>
      </c>
      <c r="Y42" s="24">
        <v>2609</v>
      </c>
      <c r="Z42" s="24">
        <v>2495</v>
      </c>
      <c r="AA42" s="24">
        <v>1004</v>
      </c>
      <c r="AB42" s="24">
        <v>1247</v>
      </c>
      <c r="AC42" s="24">
        <v>892</v>
      </c>
      <c r="AD42" s="25">
        <v>2000</v>
      </c>
      <c r="AE42" s="25">
        <v>5000</v>
      </c>
      <c r="AF42" s="29">
        <v>0</v>
      </c>
      <c r="AG42" s="32">
        <f t="shared" si="1"/>
        <v>0</v>
      </c>
    </row>
    <row r="43" spans="1:33" s="25" customFormat="1" ht="12.75">
      <c r="A43" s="1"/>
      <c r="B43" t="s">
        <v>58</v>
      </c>
      <c r="C43"/>
      <c r="D43"/>
      <c r="E43"/>
      <c r="F43" s="24">
        <v>4.4</v>
      </c>
      <c r="G43" s="24">
        <v>0.6</v>
      </c>
      <c r="H43" s="24">
        <v>1.3</v>
      </c>
      <c r="I43" s="24">
        <v>0</v>
      </c>
      <c r="J43" s="24">
        <v>0.4</v>
      </c>
      <c r="K43" s="24">
        <v>0.2</v>
      </c>
      <c r="L43" s="24">
        <v>2.3</v>
      </c>
      <c r="M43" s="24">
        <v>0.2</v>
      </c>
      <c r="N43" s="24">
        <v>0.3</v>
      </c>
      <c r="O43" s="24">
        <v>0.2</v>
      </c>
      <c r="P43" s="24">
        <v>0.3</v>
      </c>
      <c r="Q43" s="24">
        <v>0.3</v>
      </c>
      <c r="R43" s="24">
        <v>0</v>
      </c>
      <c r="S43" s="24">
        <v>0.2</v>
      </c>
      <c r="T43" s="24">
        <v>0.3</v>
      </c>
      <c r="U43" s="24">
        <v>0.5</v>
      </c>
      <c r="V43" s="24">
        <v>0.5</v>
      </c>
      <c r="W43" s="24">
        <v>0.4</v>
      </c>
      <c r="X43" s="24">
        <v>0.7</v>
      </c>
      <c r="Y43" s="24">
        <v>0.6</v>
      </c>
      <c r="Z43" s="24">
        <v>3.6</v>
      </c>
      <c r="AA43" s="24">
        <v>0.4</v>
      </c>
      <c r="AB43" s="24">
        <v>1.2</v>
      </c>
      <c r="AC43" s="24">
        <v>0.4</v>
      </c>
      <c r="AD43" s="25">
        <v>3.1</v>
      </c>
      <c r="AE43" s="25">
        <v>7</v>
      </c>
      <c r="AF43" s="29">
        <v>0</v>
      </c>
      <c r="AG43" s="32">
        <f t="shared" si="1"/>
        <v>0</v>
      </c>
    </row>
    <row r="44" spans="1:33" s="25" customFormat="1" ht="12.75">
      <c r="A44" s="1"/>
      <c r="B44" t="s">
        <v>59</v>
      </c>
      <c r="C44"/>
      <c r="D44"/>
      <c r="E44"/>
      <c r="F44" s="24">
        <v>37</v>
      </c>
      <c r="G44" s="24">
        <v>76</v>
      </c>
      <c r="H44" s="24">
        <v>25</v>
      </c>
      <c r="I44" s="24">
        <v>17</v>
      </c>
      <c r="J44" s="24">
        <v>22</v>
      </c>
      <c r="K44" s="24">
        <v>44</v>
      </c>
      <c r="L44" s="24">
        <v>160</v>
      </c>
      <c r="M44" s="24">
        <v>17</v>
      </c>
      <c r="N44" s="24">
        <v>23</v>
      </c>
      <c r="O44" s="24">
        <v>53</v>
      </c>
      <c r="P44" s="24">
        <v>60</v>
      </c>
      <c r="Q44" s="24">
        <v>46</v>
      </c>
      <c r="R44" s="24">
        <v>0</v>
      </c>
      <c r="S44" s="24">
        <v>21</v>
      </c>
      <c r="T44" s="24">
        <v>85</v>
      </c>
      <c r="U44" s="24">
        <v>51</v>
      </c>
      <c r="V44" s="24">
        <v>53</v>
      </c>
      <c r="W44" s="24">
        <v>14</v>
      </c>
      <c r="X44" s="24">
        <v>22</v>
      </c>
      <c r="Y44" s="24">
        <v>28</v>
      </c>
      <c r="Z44" s="24">
        <v>23</v>
      </c>
      <c r="AA44" s="24">
        <v>53</v>
      </c>
      <c r="AB44" s="24">
        <v>95</v>
      </c>
      <c r="AC44" s="24">
        <v>53</v>
      </c>
      <c r="AD44" s="25">
        <v>23</v>
      </c>
      <c r="AE44" s="25">
        <v>58</v>
      </c>
      <c r="AF44" s="29">
        <v>7.06896551724138</v>
      </c>
      <c r="AG44" s="32">
        <f t="shared" si="1"/>
        <v>10.654885654885657</v>
      </c>
    </row>
    <row r="45" spans="1:33" s="25" customFormat="1" ht="12.75">
      <c r="A45" s="1"/>
      <c r="B45" t="s">
        <v>60</v>
      </c>
      <c r="C45"/>
      <c r="D45"/>
      <c r="E45"/>
      <c r="F45" s="24">
        <v>29.7</v>
      </c>
      <c r="G45" s="24">
        <v>7.9</v>
      </c>
      <c r="H45" s="24">
        <v>2.1</v>
      </c>
      <c r="I45" s="24">
        <v>1.4</v>
      </c>
      <c r="J45" s="24">
        <v>3.2</v>
      </c>
      <c r="K45" s="24">
        <v>8.2</v>
      </c>
      <c r="L45" s="24">
        <v>9.5</v>
      </c>
      <c r="M45" s="24">
        <v>4.2</v>
      </c>
      <c r="N45" s="24">
        <v>5.1</v>
      </c>
      <c r="O45" s="24">
        <v>11.4</v>
      </c>
      <c r="P45" s="24">
        <v>3.5</v>
      </c>
      <c r="Q45" s="24">
        <v>7.9</v>
      </c>
      <c r="R45" s="24">
        <v>0</v>
      </c>
      <c r="S45" s="24">
        <v>8.9</v>
      </c>
      <c r="T45" s="24">
        <v>17.3</v>
      </c>
      <c r="U45" s="24">
        <v>4.4</v>
      </c>
      <c r="V45" s="24">
        <v>4.9</v>
      </c>
      <c r="W45" s="24">
        <v>7.8</v>
      </c>
      <c r="X45" s="24">
        <v>14.8</v>
      </c>
      <c r="Y45" s="24">
        <v>16.3</v>
      </c>
      <c r="Z45" s="24">
        <v>16.41</v>
      </c>
      <c r="AA45" s="24">
        <v>10.1</v>
      </c>
      <c r="AB45" s="24">
        <v>17.8</v>
      </c>
      <c r="AC45" s="24">
        <v>10.1</v>
      </c>
      <c r="AD45" s="25">
        <v>16</v>
      </c>
      <c r="AE45" s="25">
        <v>40</v>
      </c>
      <c r="AF45" s="29">
        <v>26.413793103448278</v>
      </c>
      <c r="AG45" s="32">
        <f t="shared" si="1"/>
        <v>39.81288981288982</v>
      </c>
    </row>
    <row r="46" spans="1:33" s="25" customFormat="1" ht="12.75">
      <c r="A46" s="1"/>
      <c r="B46" t="s">
        <v>61</v>
      </c>
      <c r="C46"/>
      <c r="D46"/>
      <c r="E46"/>
      <c r="F46" s="24">
        <v>12.9</v>
      </c>
      <c r="G46" s="24">
        <v>1.6</v>
      </c>
      <c r="H46" s="24">
        <v>1.8</v>
      </c>
      <c r="I46" s="24">
        <v>0.7</v>
      </c>
      <c r="J46" s="24">
        <v>2.9</v>
      </c>
      <c r="K46" s="24">
        <v>1.5</v>
      </c>
      <c r="L46" s="24">
        <v>3.7</v>
      </c>
      <c r="M46" s="24">
        <v>0.9</v>
      </c>
      <c r="N46" s="24">
        <v>1.1</v>
      </c>
      <c r="O46" s="24">
        <v>2</v>
      </c>
      <c r="P46" s="24">
        <v>2</v>
      </c>
      <c r="Q46" s="24">
        <v>2.2</v>
      </c>
      <c r="R46" s="24">
        <v>3.1</v>
      </c>
      <c r="S46" s="24">
        <v>2</v>
      </c>
      <c r="T46" s="24">
        <v>9.7</v>
      </c>
      <c r="U46" s="24">
        <v>4.5</v>
      </c>
      <c r="V46" s="24">
        <v>5.3</v>
      </c>
      <c r="W46" s="24">
        <v>1.4</v>
      </c>
      <c r="X46" s="24">
        <v>2.9</v>
      </c>
      <c r="Y46" s="24">
        <v>2.9</v>
      </c>
      <c r="Z46" s="24">
        <v>2.7</v>
      </c>
      <c r="AA46" s="24">
        <v>1.3</v>
      </c>
      <c r="AB46" s="24">
        <v>2</v>
      </c>
      <c r="AC46" s="24">
        <v>1.5</v>
      </c>
      <c r="AD46" s="25">
        <v>2</v>
      </c>
      <c r="AE46" s="25">
        <v>5</v>
      </c>
      <c r="AF46" s="29">
        <v>13.620689655172415</v>
      </c>
      <c r="AG46" s="32">
        <f t="shared" si="1"/>
        <v>20.530145530145536</v>
      </c>
    </row>
    <row r="47" spans="1:33" s="25" customFormat="1" ht="12.75">
      <c r="A47" s="1"/>
      <c r="B47" t="s">
        <v>62</v>
      </c>
      <c r="C47"/>
      <c r="D47"/>
      <c r="E47"/>
      <c r="F47" s="24">
        <v>3.4</v>
      </c>
      <c r="G47" s="24">
        <v>4.5</v>
      </c>
      <c r="H47" s="24">
        <v>6.3</v>
      </c>
      <c r="I47" s="24">
        <v>0.4</v>
      </c>
      <c r="J47" s="24">
        <v>0.3</v>
      </c>
      <c r="K47" s="24">
        <v>0.6</v>
      </c>
      <c r="L47" s="24">
        <v>5.2</v>
      </c>
      <c r="M47" s="24">
        <v>2.9</v>
      </c>
      <c r="N47" s="24">
        <v>3.7</v>
      </c>
      <c r="O47" s="24">
        <v>0.2</v>
      </c>
      <c r="P47" s="24">
        <v>0.3</v>
      </c>
      <c r="Q47" s="24">
        <v>8</v>
      </c>
      <c r="R47" s="24">
        <v>0</v>
      </c>
      <c r="S47" s="24">
        <v>0.1</v>
      </c>
      <c r="T47" s="24">
        <v>0.4</v>
      </c>
      <c r="U47" s="24">
        <v>0.2</v>
      </c>
      <c r="V47" s="24">
        <v>0.2</v>
      </c>
      <c r="W47" s="24">
        <v>6</v>
      </c>
      <c r="X47" s="24">
        <v>3.1</v>
      </c>
      <c r="Y47" s="24">
        <v>6</v>
      </c>
      <c r="Z47" s="24">
        <v>0</v>
      </c>
      <c r="AA47" s="24">
        <v>4.5</v>
      </c>
      <c r="AB47" s="24">
        <v>14.2</v>
      </c>
      <c r="AC47" s="24">
        <v>4.7</v>
      </c>
      <c r="AD47" s="25">
        <v>2.5</v>
      </c>
      <c r="AE47" s="25">
        <v>7</v>
      </c>
      <c r="AF47" s="29">
        <v>3.206896551724138</v>
      </c>
      <c r="AG47" s="32">
        <f t="shared" si="1"/>
        <v>4.833679833679835</v>
      </c>
    </row>
    <row r="48" spans="1:33" s="25" customFormat="1" ht="12.75">
      <c r="A48" s="1"/>
      <c r="B48" t="s">
        <v>63</v>
      </c>
      <c r="C48"/>
      <c r="D48"/>
      <c r="E48"/>
      <c r="F48" s="24">
        <v>7.2</v>
      </c>
      <c r="G48" s="24">
        <v>5.8</v>
      </c>
      <c r="H48" s="24">
        <v>0.3</v>
      </c>
      <c r="I48" s="24">
        <v>0</v>
      </c>
      <c r="J48" s="24">
        <v>4.4</v>
      </c>
      <c r="K48" s="24">
        <v>0.7</v>
      </c>
      <c r="L48" s="24">
        <v>0</v>
      </c>
      <c r="M48" s="24">
        <v>6</v>
      </c>
      <c r="N48" s="24">
        <v>6.2</v>
      </c>
      <c r="O48" s="24">
        <v>8</v>
      </c>
      <c r="P48" s="24">
        <v>6.6</v>
      </c>
      <c r="Q48" s="24">
        <v>11</v>
      </c>
      <c r="R48" s="24">
        <v>0</v>
      </c>
      <c r="S48" s="24">
        <v>4.4</v>
      </c>
      <c r="T48" s="24">
        <v>4.6</v>
      </c>
      <c r="U48" s="24">
        <v>8.7</v>
      </c>
      <c r="V48" s="24">
        <v>4.6</v>
      </c>
      <c r="W48" s="24">
        <v>2.5</v>
      </c>
      <c r="X48" s="24">
        <v>4.8</v>
      </c>
      <c r="Y48" s="24">
        <v>6</v>
      </c>
      <c r="Z48" s="24">
        <v>0</v>
      </c>
      <c r="AA48" s="24">
        <v>3</v>
      </c>
      <c r="AB48" s="24">
        <v>9.1</v>
      </c>
      <c r="AC48" s="24">
        <v>3.2</v>
      </c>
      <c r="AD48" s="25">
        <v>2</v>
      </c>
      <c r="AE48" s="25">
        <v>5</v>
      </c>
      <c r="AF48" s="29">
        <v>3.5172413793103448</v>
      </c>
      <c r="AG48" s="32">
        <f t="shared" si="1"/>
        <v>5.301455301455302</v>
      </c>
    </row>
    <row r="49" spans="1:33" s="27" customFormat="1" ht="12.75">
      <c r="A49" s="1"/>
      <c r="B49" t="s">
        <v>104</v>
      </c>
      <c r="C49"/>
      <c r="D49"/>
      <c r="E49"/>
      <c r="F49" s="26"/>
      <c r="G49" s="26"/>
      <c r="H49" s="26"/>
      <c r="I49" s="26"/>
      <c r="J49" s="26">
        <v>0.013</v>
      </c>
      <c r="K49" s="26">
        <v>0.004</v>
      </c>
      <c r="L49" s="26"/>
      <c r="M49" s="26"/>
      <c r="N49" s="26"/>
      <c r="O49" s="26"/>
      <c r="P49" s="26"/>
      <c r="Q49" s="26"/>
      <c r="R49" s="26"/>
      <c r="S49" s="26">
        <v>0.081</v>
      </c>
      <c r="T49" s="26">
        <v>0.43</v>
      </c>
      <c r="U49" s="26">
        <v>0.217</v>
      </c>
      <c r="V49" s="26">
        <v>0.091</v>
      </c>
      <c r="W49" s="26"/>
      <c r="X49" s="26"/>
      <c r="Y49" s="26"/>
      <c r="Z49" s="26"/>
      <c r="AA49" s="26"/>
      <c r="AB49" s="26"/>
      <c r="AC49" s="26"/>
      <c r="AF49" s="29">
        <v>30.03448275862069</v>
      </c>
      <c r="AG49" s="32">
        <f t="shared" si="1"/>
        <v>45.27027027027028</v>
      </c>
    </row>
  </sheetData>
  <printOptions/>
  <pageMargins left="0.75" right="0.75" top="1" bottom="1" header="0.5" footer="0.5"/>
  <pageSetup horizontalDpi="204" verticalDpi="20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schuelke</dc:creator>
  <cp:keywords/>
  <dc:description/>
  <cp:lastModifiedBy>Jacob Schuelke</cp:lastModifiedBy>
  <cp:lastPrinted>2003-09-19T19:06:48Z</cp:lastPrinted>
  <dcterms:created xsi:type="dcterms:W3CDTF">2001-09-19T02:55:24Z</dcterms:created>
  <dcterms:modified xsi:type="dcterms:W3CDTF">2004-01-20T15:38:15Z</dcterms:modified>
  <cp:category/>
  <cp:version/>
  <cp:contentType/>
  <cp:contentStatus/>
</cp:coreProperties>
</file>